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tabRatio="601" activeTab="2"/>
  </bookViews>
  <sheets>
    <sheet name="Zakres konserwacji" sheetId="1" r:id="rId1"/>
    <sheet name="szafki" sheetId="2" r:id="rId2"/>
    <sheet name="2022" sheetId="3" r:id="rId3"/>
    <sheet name="BIEDRUSKO 2022" sheetId="4" r:id="rId4"/>
    <sheet name="SUCHY LAS 2022" sheetId="5" r:id="rId5"/>
    <sheet name="JELONEK 2022" sheetId="6" r:id="rId6"/>
    <sheet name="ZŁOTNIKI 2022" sheetId="7" r:id="rId7"/>
    <sheet name="ZŁOTKOWO 2022" sheetId="8" r:id="rId8"/>
    <sheet name="ZIELĄTKOWO 2022" sheetId="9" r:id="rId9"/>
    <sheet name="GOLĘCZEWO 2022" sheetId="10" r:id="rId10"/>
    <sheet name="CHLUDOWO 2022 " sheetId="11" r:id="rId11"/>
  </sheets>
  <definedNames>
    <definedName name="_xlnm._FilterDatabase" localSheetId="3" hidden="1">'BIEDRUSKO 2022'!$A$1:$A$102</definedName>
    <definedName name="_xlnm._FilterDatabase" localSheetId="9" hidden="1">'GOLĘCZEWO 2022'!$A$1:$A$58</definedName>
    <definedName name="_xlnm._FilterDatabase" localSheetId="4" hidden="1">'SUCHY LAS 2022'!$A$2:$E$181</definedName>
    <definedName name="_xlnm._FilterDatabase" localSheetId="6" hidden="1">'ZŁOTNIKI 2022'!$A$2:$E$109</definedName>
    <definedName name="_xlnm.Print_Area" localSheetId="2">'2022'!$A$1:$D$13</definedName>
    <definedName name="_xlnm.Print_Area" localSheetId="3">'BIEDRUSKO 2022'!$A$1:$D$99</definedName>
    <definedName name="_xlnm.Print_Area" localSheetId="4">'SUCHY LAS 2022'!$A$1:$D$230</definedName>
  </definedNames>
  <calcPr fullCalcOnLoad="1"/>
</workbook>
</file>

<file path=xl/sharedStrings.xml><?xml version="1.0" encoding="utf-8"?>
<sst xmlns="http://schemas.openxmlformats.org/spreadsheetml/2006/main" count="1586" uniqueCount="705">
  <si>
    <t>CHLUDOWO</t>
  </si>
  <si>
    <t>Poznańska</t>
  </si>
  <si>
    <t>Słoneczna</t>
  </si>
  <si>
    <t>Wargowska</t>
  </si>
  <si>
    <t>Ulice</t>
  </si>
  <si>
    <t>ZŁOTKOWO</t>
  </si>
  <si>
    <t>Irydowa</t>
  </si>
  <si>
    <t>Lipowa</t>
  </si>
  <si>
    <t>Platynowa</t>
  </si>
  <si>
    <t>ZŁOTNIKI</t>
  </si>
  <si>
    <t>Bociania</t>
  </si>
  <si>
    <t>Borowikowa</t>
  </si>
  <si>
    <t>Czubajkowa</t>
  </si>
  <si>
    <t>Gołąbkowa</t>
  </si>
  <si>
    <t>Jałowcowa</t>
  </si>
  <si>
    <t>Jaskółcza</t>
  </si>
  <si>
    <t>Koźlarzowa</t>
  </si>
  <si>
    <t>Kukułcza</t>
  </si>
  <si>
    <t>Kurkowa</t>
  </si>
  <si>
    <t>Kwiatowa</t>
  </si>
  <si>
    <t>Łabędzia</t>
  </si>
  <si>
    <t>Maślakowa</t>
  </si>
  <si>
    <t>Miła</t>
  </si>
  <si>
    <t>Muchomorowa</t>
  </si>
  <si>
    <t>Opieńkowa</t>
  </si>
  <si>
    <t>Pawia</t>
  </si>
  <si>
    <t>Pieczarkowa</t>
  </si>
  <si>
    <t>Podgrzybkowa</t>
  </si>
  <si>
    <t>Przepiórcza</t>
  </si>
  <si>
    <t>Ptasi Zaułek</t>
  </si>
  <si>
    <t>Rydzowa</t>
  </si>
  <si>
    <t>Skowronkowa</t>
  </si>
  <si>
    <t>Słowicza</t>
  </si>
  <si>
    <t>Smardzowa</t>
  </si>
  <si>
    <t>Sosnowa</t>
  </si>
  <si>
    <t>Sowia</t>
  </si>
  <si>
    <t>Tarninowa</t>
  </si>
  <si>
    <t>Żurawia</t>
  </si>
  <si>
    <t>Brzozowa</t>
  </si>
  <si>
    <t>Brzoskwiniowa</t>
  </si>
  <si>
    <t>Bukowa</t>
  </si>
  <si>
    <t>Cedrowa</t>
  </si>
  <si>
    <t>Jarzębinowa</t>
  </si>
  <si>
    <t>Jesionowa</t>
  </si>
  <si>
    <t>Kryształowa</t>
  </si>
  <si>
    <t>Morelowa</t>
  </si>
  <si>
    <t>Olchowa</t>
  </si>
  <si>
    <t>Owocowa</t>
  </si>
  <si>
    <t>Podjazdowa</t>
  </si>
  <si>
    <t>Powstańców Wlkp.</t>
  </si>
  <si>
    <t>Sadowa</t>
  </si>
  <si>
    <t>Wiązowa</t>
  </si>
  <si>
    <t>Wiosenna</t>
  </si>
  <si>
    <t>Wiśniowa</t>
  </si>
  <si>
    <t>BIEDRUSKO</t>
  </si>
  <si>
    <t>Chludowska</t>
  </si>
  <si>
    <t>1-go Maja</t>
  </si>
  <si>
    <t>Ogrodowa</t>
  </si>
  <si>
    <t>7-go Pułku Strzelców Konnych</t>
  </si>
  <si>
    <t>Wolności</t>
  </si>
  <si>
    <t>Zjednoczenia</t>
  </si>
  <si>
    <t>Orzechowa</t>
  </si>
  <si>
    <t>GOLĘCZEWO</t>
  </si>
  <si>
    <t>Boczna</t>
  </si>
  <si>
    <t>wysokość</t>
  </si>
  <si>
    <t>Borówkowa</t>
  </si>
  <si>
    <t>Suchy Las</t>
  </si>
  <si>
    <t>Jelonek</t>
  </si>
  <si>
    <t>Stara Droga</t>
  </si>
  <si>
    <t>Mokra</t>
  </si>
  <si>
    <t>Wschodnia</t>
  </si>
  <si>
    <t>ciąg handlowy</t>
  </si>
  <si>
    <t>Szmaragdowa</t>
  </si>
  <si>
    <t>Łącznik Ptasi Zaułek - Sowia</t>
  </si>
  <si>
    <t xml:space="preserve">Ogólna liczba oświetlenia będąca na majątku </t>
  </si>
  <si>
    <t>Nektarowa</t>
  </si>
  <si>
    <t>Plac Grzybowy</t>
  </si>
  <si>
    <t>Naprawa układów sterowniczych</t>
  </si>
  <si>
    <t>Dyżury oświetleniowe</t>
  </si>
  <si>
    <t>Naprawa tablic oświetleniowych</t>
  </si>
  <si>
    <t>Przegląd linii kablowej</t>
  </si>
  <si>
    <t>Konserwacja szafki oświetleniowej</t>
  </si>
  <si>
    <t>Wymiana tabliczki bezpiecznikowej</t>
  </si>
  <si>
    <t>Lokalizacja uszkodzeń kabla</t>
  </si>
  <si>
    <t>Objazdy kontrolne</t>
  </si>
  <si>
    <t>Utrzymanie gotowości do wykonania zadania</t>
  </si>
  <si>
    <t>Przegląd punktów świetlnych</t>
  </si>
  <si>
    <t>Malowanie wysięgników</t>
  </si>
  <si>
    <t>Naprawa oprawy oświetleniowej</t>
  </si>
  <si>
    <t>Wymiana styczników</t>
  </si>
  <si>
    <t>Parkowa</t>
  </si>
  <si>
    <t>Sportowa</t>
  </si>
  <si>
    <t>Promienista</t>
  </si>
  <si>
    <t>Senna</t>
  </si>
  <si>
    <t>Jaśminowa</t>
  </si>
  <si>
    <t>Chabrowa</t>
  </si>
  <si>
    <t>Rumiankowa</t>
  </si>
  <si>
    <t>Fiołkowa</t>
  </si>
  <si>
    <t>Porzeczkowa</t>
  </si>
  <si>
    <t>Zakątek</t>
  </si>
  <si>
    <t>Truskawkowa</t>
  </si>
  <si>
    <t>Chmielna</t>
  </si>
  <si>
    <t>Zakole</t>
  </si>
  <si>
    <t>Pogodna</t>
  </si>
  <si>
    <t>Hertmanowskiego</t>
  </si>
  <si>
    <t>Krańcowa</t>
  </si>
  <si>
    <t>Bajkowa</t>
  </si>
  <si>
    <t>Jodłowa</t>
  </si>
  <si>
    <t>Azaliowa</t>
  </si>
  <si>
    <t>Wrzosowa</t>
  </si>
  <si>
    <t>Kochanowskiego</t>
  </si>
  <si>
    <t>Miedziana</t>
  </si>
  <si>
    <t>Złota</t>
  </si>
  <si>
    <t>Czereśniowa</t>
  </si>
  <si>
    <t>Akacjowa</t>
  </si>
  <si>
    <t>Spokojna</t>
  </si>
  <si>
    <t>Chojnicka</t>
  </si>
  <si>
    <t>Tulipanowa</t>
  </si>
  <si>
    <t>Różana</t>
  </si>
  <si>
    <t>Konwaliowa</t>
  </si>
  <si>
    <t>Makowa</t>
  </si>
  <si>
    <t>Łącznik ul. Jaśminowej z ul. Rolną</t>
  </si>
  <si>
    <t>Słonecznikowa</t>
  </si>
  <si>
    <t>ZAKRES RZECZOWY- Zał. Nr 1 B do SIWZ</t>
  </si>
  <si>
    <t>Parking ( Kościół )</t>
  </si>
  <si>
    <t>Złotniki</t>
  </si>
  <si>
    <t>Złotkowo</t>
  </si>
  <si>
    <t>Chludowo</t>
  </si>
  <si>
    <t>Biedrusko</t>
  </si>
  <si>
    <t>razem:</t>
  </si>
  <si>
    <t>Rubinowa</t>
  </si>
  <si>
    <t>Kasztanowa</t>
  </si>
  <si>
    <t>Polna</t>
  </si>
  <si>
    <t>Żródlana</t>
  </si>
  <si>
    <t>Zielątkowo</t>
  </si>
  <si>
    <t>Zwolenkiewicza</t>
  </si>
  <si>
    <t>Dębowa</t>
  </si>
  <si>
    <t>Stefańskiego</t>
  </si>
  <si>
    <t>Debowa</t>
  </si>
  <si>
    <t>Blękitna</t>
  </si>
  <si>
    <t>Zielona</t>
  </si>
  <si>
    <t>Moraczewskich</t>
  </si>
  <si>
    <t>Świerkowa</t>
  </si>
  <si>
    <t>Rzemieślnicza</t>
  </si>
  <si>
    <t>Zgodna</t>
  </si>
  <si>
    <t>Gwiezdna</t>
  </si>
  <si>
    <t>Kraterowa</t>
  </si>
  <si>
    <t>Radosna</t>
  </si>
  <si>
    <t>Promykowa</t>
  </si>
  <si>
    <t>Poranna</t>
  </si>
  <si>
    <t>Okrężna</t>
  </si>
  <si>
    <t>Krótka</t>
  </si>
  <si>
    <t>Modrzewiowa</t>
  </si>
  <si>
    <t>Biedruszczana</t>
  </si>
  <si>
    <t>Leśna</t>
  </si>
  <si>
    <t>Łąkowa</t>
  </si>
  <si>
    <t>Powstańców Wlkp. (rondo)</t>
  </si>
  <si>
    <t>Rewersów</t>
  </si>
  <si>
    <t>Dwuramienne 8 m - 7 szt., Jednoramienne 8m - 13 szt</t>
  </si>
  <si>
    <t>Klonowa</t>
  </si>
  <si>
    <t>ilośc słupów</t>
  </si>
  <si>
    <t>ilośc źródel światła</t>
  </si>
  <si>
    <t>Oznaczenie postępowania: ZP…………………………</t>
  </si>
  <si>
    <t>L.p.</t>
  </si>
  <si>
    <t>Rodzaj zdarzenia</t>
  </si>
  <si>
    <t>Stwierdzanie rodzaju uszkodzeń</t>
  </si>
  <si>
    <t>Udział w odbiorach – dotyczy każdej wymienionej pozycji w tabeli</t>
  </si>
  <si>
    <t>Malowanie słupów – niskich &lt;6m</t>
  </si>
  <si>
    <t>Malowanie słupów – wysokich =&gt;6m</t>
  </si>
  <si>
    <t>Wymiana oprawy oświetleniowej otwartej</t>
  </si>
  <si>
    <t>Wymiana oprawy oświetleniowej zamkniętej (kulka)</t>
  </si>
  <si>
    <t>Wymiana uszkodzonego słupa wysokiego =&gt;6m</t>
  </si>
  <si>
    <t>Wymiana uszkodzonego słupa niskiego &lt;6m</t>
  </si>
  <si>
    <t>Prostowanie słupa</t>
  </si>
  <si>
    <t>Wymiana lamp ( źródeł światła) w oprawach z utylizacją</t>
  </si>
  <si>
    <t>Wymiana drzwiczek słupowych</t>
  </si>
  <si>
    <t>Wymiana uszkodzonego wysięgnika</t>
  </si>
  <si>
    <t>Naprawa kabla (mufa z rur termokurczliwych)</t>
  </si>
  <si>
    <t>Wymiana kabla (mb)</t>
  </si>
  <si>
    <t>Wymiana uszkodzonej obudowy szafki oświetleniowej</t>
  </si>
  <si>
    <t>Złotnicka</t>
  </si>
  <si>
    <t>Dwuramienne 9 m -12 szt., Jednoramienne 9m - 12 szt</t>
  </si>
  <si>
    <t>Gajowa</t>
  </si>
  <si>
    <t xml:space="preserve">Sucha </t>
  </si>
  <si>
    <t>Wodna</t>
  </si>
  <si>
    <t>Słoneczna - przy placu zabaw</t>
  </si>
  <si>
    <t>Deszczowa</t>
  </si>
  <si>
    <t>Strumykowa</t>
  </si>
  <si>
    <t>Wyrzykowskiej ( od Pogodnej)</t>
  </si>
  <si>
    <t>Wyrzykowskiej ( od Sportowej)</t>
  </si>
  <si>
    <t>SOU 1</t>
  </si>
  <si>
    <t>ilość SŁUPÓW</t>
  </si>
  <si>
    <t>ilość OPRAW</t>
  </si>
  <si>
    <t>SOU 2</t>
  </si>
  <si>
    <t>do cmentarza</t>
  </si>
  <si>
    <t>SOU 3</t>
  </si>
  <si>
    <t>SOU 8</t>
  </si>
  <si>
    <t>SOU 4</t>
  </si>
  <si>
    <t>SOU 5</t>
  </si>
  <si>
    <t>Zjednoczenia - rynek</t>
  </si>
  <si>
    <t>Zjednoczenia PARK</t>
  </si>
  <si>
    <t>Zjednoczenia - osiedle</t>
  </si>
  <si>
    <t>27x4, 3x5</t>
  </si>
  <si>
    <t>SOU 6</t>
  </si>
  <si>
    <t>SOU 7</t>
  </si>
  <si>
    <t>SOU 9</t>
  </si>
  <si>
    <t>Głogowa</t>
  </si>
  <si>
    <t>Nektarowa - wewn.</t>
  </si>
  <si>
    <t>Krucza</t>
  </si>
  <si>
    <t>1x9m, 2x4m</t>
  </si>
  <si>
    <t>Plac Sokoła</t>
  </si>
  <si>
    <t>SOU 10</t>
  </si>
  <si>
    <t>SOU 11</t>
  </si>
  <si>
    <t>SOU 12</t>
  </si>
  <si>
    <t>SOU 13</t>
  </si>
  <si>
    <t>SOU 14</t>
  </si>
  <si>
    <t>Słoneczna- wewn.</t>
  </si>
  <si>
    <t>SOU 15</t>
  </si>
  <si>
    <t>SOU 16</t>
  </si>
  <si>
    <t>SOU 17</t>
  </si>
  <si>
    <t>Szkółkarska - górka</t>
  </si>
  <si>
    <t>Powstańców Wlkp. (przedszkole)</t>
  </si>
  <si>
    <t xml:space="preserve">Park </t>
  </si>
  <si>
    <t>Czteroramienne 11 m</t>
  </si>
  <si>
    <t>Aroniowa</t>
  </si>
  <si>
    <t>Malinowa</t>
  </si>
  <si>
    <t>6x4m, 1x7m</t>
  </si>
  <si>
    <t>SOU 18</t>
  </si>
  <si>
    <t>Bogusławskiego - RYGA</t>
  </si>
  <si>
    <t>SOU 19</t>
  </si>
  <si>
    <t>SOU 20</t>
  </si>
  <si>
    <t>Bogusławskiego ( w tym pętla)</t>
  </si>
  <si>
    <t>SOU 21</t>
  </si>
  <si>
    <t>SOU 22</t>
  </si>
  <si>
    <t>SOU 23</t>
  </si>
  <si>
    <t>SOU 24</t>
  </si>
  <si>
    <t>SOU 25</t>
  </si>
  <si>
    <t>SOU 26</t>
  </si>
  <si>
    <t>SOU 27</t>
  </si>
  <si>
    <t>3x7m, 15x6m</t>
  </si>
  <si>
    <t>SOU 28</t>
  </si>
  <si>
    <t>SOU 29</t>
  </si>
  <si>
    <t>SOU 30</t>
  </si>
  <si>
    <t>Grabowa</t>
  </si>
  <si>
    <t>SOU 31</t>
  </si>
  <si>
    <t>SOU 32</t>
  </si>
  <si>
    <t>SOU 33</t>
  </si>
  <si>
    <t>Dwuramienne 4 m 26 szt</t>
  </si>
  <si>
    <t>SOU 34</t>
  </si>
  <si>
    <t>SOU 35</t>
  </si>
  <si>
    <t>SOU 36</t>
  </si>
  <si>
    <t>SOU 37</t>
  </si>
  <si>
    <t>nr licznika</t>
  </si>
  <si>
    <t>lokalizacja</t>
  </si>
  <si>
    <t>teren wokół Urzędu Gminy</t>
  </si>
  <si>
    <t>---</t>
  </si>
  <si>
    <t>w budynku urzędu Gminy</t>
  </si>
  <si>
    <t>ul. Zakole (ok. ul. Suchej)</t>
  </si>
  <si>
    <t>ul. Zgodna (ok. ul. Sprzecznej)</t>
  </si>
  <si>
    <t>ul. Sadowa (ok. ul. Starej Drogi)</t>
  </si>
  <si>
    <t>ukl. Dębowa (ok. ul. Grabowej)</t>
  </si>
  <si>
    <t>ul. Lisia (ok. Lesnej 50)</t>
  </si>
  <si>
    <t>ul. Obornicka (okolice stacji Orlen)</t>
  </si>
  <si>
    <t>ul. Senna (narożnik ul. Poziomkowa)</t>
  </si>
  <si>
    <t>ul. Obornicka (ok. parkingu koscioła)</t>
  </si>
  <si>
    <t>ul. Krótka  (narożnik z ul. Kretą)</t>
  </si>
  <si>
    <t>ul. Bogusławskiego (parking koscioła)</t>
  </si>
  <si>
    <t>ul. Meteorytowa (ok. ul. Wschodniej 1)</t>
  </si>
  <si>
    <t>ul. Meteorytowa (ok. ul. Leśnej 87)</t>
  </si>
  <si>
    <t>ul. Alejowa ( ok. ul. Meteorytowa )</t>
  </si>
  <si>
    <t xml:space="preserve">ul. Hertmanowskiego </t>
  </si>
  <si>
    <t>ul.Bogusławskiego (ok. ul. Kasztanowej)</t>
  </si>
  <si>
    <t>ul. Krańcowa (ok. ul. Kubackiego)</t>
  </si>
  <si>
    <t>ul. Kręta (ok. ul. Gwiezdnej)</t>
  </si>
  <si>
    <t>014339</t>
  </si>
  <si>
    <t>ul. Bogusławskiego - Ryga</t>
  </si>
  <si>
    <t>ul. Chabrowa (ok. ul. Fiołkowej)</t>
  </si>
  <si>
    <t>ul. Poziomkowa (łącznik do Malinowej)</t>
  </si>
  <si>
    <t>ul. Rzemieślnicza</t>
  </si>
  <si>
    <t>ul. Kryształowa</t>
  </si>
  <si>
    <t>ul. Szkółkarska (ok. ul. Truskawkowej)</t>
  </si>
  <si>
    <t>ul. Stefańskiego (ok. ul. Jagodowej)</t>
  </si>
  <si>
    <t>ul. Wiosenna (ok. ul. Borówkowej 33)</t>
  </si>
  <si>
    <t>ul. Powstańców Wlkp. - przy przedszk.</t>
  </si>
  <si>
    <t>ul. Stefańskiego (ok. ul. Borówkowej 65)</t>
  </si>
  <si>
    <t>ul. Lipowa (ok. ul. Jagodowej)</t>
  </si>
  <si>
    <t>ul. Cedrowa (ok. ul. Powstańcow Wlkp.)</t>
  </si>
  <si>
    <t>ul. Promienista (ok. nr 7)</t>
  </si>
  <si>
    <t>ul. Słoneczna (ok. nr 16)</t>
  </si>
  <si>
    <t>ul. Bajkowa (ok. ul. Borówkowej)</t>
  </si>
  <si>
    <t>ul. Rewersów (ok. nr 12)</t>
  </si>
  <si>
    <t>ul. Nizinna (ok. ul. Szkolnej)</t>
  </si>
  <si>
    <t xml:space="preserve">ul. Szkółkarska - górka </t>
  </si>
  <si>
    <t>ul. Parkowa (ok. ul. Sportowej)</t>
  </si>
  <si>
    <t>ul. Brzozowa (ok. ul. Orzechowa)</t>
  </si>
  <si>
    <t>ul. Ogrodowa</t>
  </si>
  <si>
    <t>ul. Blekitna - droga cmentarz</t>
  </si>
  <si>
    <t>ul. Cludowska</t>
  </si>
  <si>
    <t>ul. Lipowa - tył boiska</t>
  </si>
  <si>
    <t>ul. Wolności - ok. sklepu ogrodn.</t>
  </si>
  <si>
    <t>os. Zjednoczenia</t>
  </si>
  <si>
    <t>ul. Rubinowa</t>
  </si>
  <si>
    <t>ul. Chludowska - ok. bloku 390</t>
  </si>
  <si>
    <t>szafki</t>
  </si>
  <si>
    <t xml:space="preserve">ul. Złota </t>
  </si>
  <si>
    <t>ul. Złota (ok. nr 34)</t>
  </si>
  <si>
    <t xml:space="preserve">ul. Miedziana </t>
  </si>
  <si>
    <t>ul. Słonecznikowa (ok. nr 21)</t>
  </si>
  <si>
    <t>ul. Wierzbowa (ok. ul. Świerkowej)</t>
  </si>
  <si>
    <t>ul. Moraczewskich (ok. ul. Sportowej)</t>
  </si>
  <si>
    <t>ul. Wargowska ( ok. nr 1)</t>
  </si>
  <si>
    <t>ul. Słoneczna (ok. ul. Goleczewskiej)</t>
  </si>
  <si>
    <t>ul. Łąkowa</t>
  </si>
  <si>
    <t>ul. Biedruszczana (ok. ul. Chojnckiej)</t>
  </si>
  <si>
    <t>ul. Poznańska (ok. ul. Strumykowej)</t>
  </si>
  <si>
    <t>ul. Chojnicka (ok. nr 16)</t>
  </si>
  <si>
    <t>ul. Kwiatowa (ok. ul. Polnej)</t>
  </si>
  <si>
    <t>ul. Dworcowa (ok. Szosy Poznańskeij)</t>
  </si>
  <si>
    <t>ul. Spokojna (ok. Szosy Poznańskeij)</t>
  </si>
  <si>
    <t>ukl. Błękitna (ok. ul. Wodnej)</t>
  </si>
  <si>
    <t>ul. Boczna</t>
  </si>
  <si>
    <t>ul. Wiśniowa</t>
  </si>
  <si>
    <t>ul. Czereśniowa</t>
  </si>
  <si>
    <t>ul. Jesionowa</t>
  </si>
  <si>
    <t xml:space="preserve">ul. Akacjowa </t>
  </si>
  <si>
    <t>ul. Obornicka /Złotnicka (ok. stacji paliw)</t>
  </si>
  <si>
    <t>ul. Jodłowa</t>
  </si>
  <si>
    <t>ul. Łagiewnicka / skrz. Z ul. Obornicką)</t>
  </si>
  <si>
    <t>ul. Słoneczna wewn. - przy bloku 6</t>
  </si>
  <si>
    <t>ul. Złotnicka (ok. ul. Skowronkowej)</t>
  </si>
  <si>
    <t>ul. Łagiewnicka (ok. ul. Okrężnej)</t>
  </si>
  <si>
    <t>ul. Okręzna (ok. ul. Miłej)</t>
  </si>
  <si>
    <t>ul. Maślakowa (ok. Ul. Pieczarkowej)</t>
  </si>
  <si>
    <t>ul. Pawłowicka - przy bloku</t>
  </si>
  <si>
    <t>ul. Kochanowskiego (ok nr 48)</t>
  </si>
  <si>
    <t>ul. Pawlowicka / Kochanowskiego</t>
  </si>
  <si>
    <t>000578</t>
  </si>
  <si>
    <t>ul. Żurawia (ok. nr 4)</t>
  </si>
  <si>
    <t>ul. Ptasi Zaułek (ok nr 16)</t>
  </si>
  <si>
    <t>ul. Sosnowa  / Nektarowa</t>
  </si>
  <si>
    <t>ul. Kwiatowa /Tulipanowa</t>
  </si>
  <si>
    <t>ul. Azaliowa / Tarninowa</t>
  </si>
  <si>
    <t>ul. Wrzosowa</t>
  </si>
  <si>
    <r>
      <t>„</t>
    </r>
    <r>
      <rPr>
        <b/>
        <sz val="12"/>
        <rFont val="Trebuchet MS"/>
        <family val="2"/>
      </rPr>
      <t>Utrzymanie i konserwacja oświetlenia oraz wymiana elementów oświetlenia ulicznego na terenie Gminy Suchy Las”</t>
    </r>
  </si>
  <si>
    <t>Węzel Złotkowo</t>
  </si>
  <si>
    <t>Dwuramienne -13 szt., Jednoramienne - 31 szt</t>
  </si>
  <si>
    <t>Dwuramienne -4 szt., Jednoramienne - 38 szt</t>
  </si>
  <si>
    <t>ul. Złota  (skrz. Z Sobocką)</t>
  </si>
  <si>
    <t>ul. Sobocka - skrzyż z K11</t>
  </si>
  <si>
    <t>ul. Leśna</t>
  </si>
  <si>
    <t>Rubinowa-parkingowa</t>
  </si>
  <si>
    <t>ul. Rubinowa-parking</t>
  </si>
  <si>
    <t>Dwuramienne 6 m - 4 szt., Jednoramienne 6m - 5 szt</t>
  </si>
  <si>
    <t>rondo + 1 Maja</t>
  </si>
  <si>
    <t>przy rondzie - ok. sklepu</t>
  </si>
  <si>
    <t>Skrzyzowanie K-11 z Goleczewska</t>
  </si>
  <si>
    <t>Skrzyzowanie K-11 z Dworcową</t>
  </si>
  <si>
    <t>SOU 38</t>
  </si>
  <si>
    <t>Jezynowa</t>
  </si>
  <si>
    <t>SOU 39</t>
  </si>
  <si>
    <t>Szosa Poznańska - okolice Dziupli</t>
  </si>
  <si>
    <t>Poziomkowa - wewn. osiedla</t>
  </si>
  <si>
    <t>os. Poziomkowe - ul. Jezynowa</t>
  </si>
  <si>
    <t>os. Poziomkowe wewn.</t>
  </si>
  <si>
    <t>DK11 + parking przy "Dziupli"</t>
  </si>
  <si>
    <t>parking - okolice Dziupli</t>
  </si>
  <si>
    <t>ul. Dworcowa - przy starym barze</t>
  </si>
  <si>
    <t>ul. Dworcowa - przy skrzyż.</t>
  </si>
  <si>
    <t>ul. Goleczewska - przy skrzyż.</t>
  </si>
  <si>
    <t xml:space="preserve">Dworcowa - w stronę poligonu </t>
  </si>
  <si>
    <t>SOU 40</t>
  </si>
  <si>
    <t>ul. Konwaliowa/ Rolna przy chodniku</t>
  </si>
  <si>
    <t>ul. Obornicka /Pawłowicka</t>
  </si>
  <si>
    <t>Cicha</t>
  </si>
  <si>
    <t>Działkowa</t>
  </si>
  <si>
    <t>ul. Działkowa</t>
  </si>
  <si>
    <t>ul. Obornicka</t>
  </si>
  <si>
    <t>SOU 41</t>
  </si>
  <si>
    <t>ul. Kasztanowa</t>
  </si>
  <si>
    <t>ul. Obornicka  /Pawłowicka</t>
  </si>
  <si>
    <t>SOU 42</t>
  </si>
  <si>
    <t>ul. Bogusławskiego (boisko)</t>
  </si>
  <si>
    <t>ul. Sosnowa (boisko)</t>
  </si>
  <si>
    <r>
      <t xml:space="preserve">Bogusławskiego - </t>
    </r>
    <r>
      <rPr>
        <sz val="9"/>
        <rFont val="Trebuchet MS"/>
        <family val="2"/>
      </rPr>
      <t>boisko wielofunkcyjne</t>
    </r>
  </si>
  <si>
    <t>6 szt. -12 m, 1 szt. -8 m</t>
  </si>
  <si>
    <t>Sosnowa - boisko wielofunkcyjne</t>
  </si>
  <si>
    <t>12m</t>
  </si>
  <si>
    <t xml:space="preserve"> (LED) 8</t>
  </si>
  <si>
    <t>wspólnoty</t>
  </si>
  <si>
    <t xml:space="preserve">Obornicka </t>
  </si>
  <si>
    <t>ul. Obornicka (ok. auto komisu)</t>
  </si>
  <si>
    <t>zwrot do GDDKIA</t>
  </si>
  <si>
    <t>Agatowa</t>
  </si>
  <si>
    <t>Bursztynowa</t>
  </si>
  <si>
    <t>Brylantowa</t>
  </si>
  <si>
    <t>Nefrytowa</t>
  </si>
  <si>
    <t>Opalowa</t>
  </si>
  <si>
    <t>Perłowa</t>
  </si>
  <si>
    <t>Szafirowa</t>
  </si>
  <si>
    <t>łącznik Szafirowa - Szmaragdowa</t>
  </si>
  <si>
    <t>SOU 43</t>
  </si>
  <si>
    <t>Modrakowa</t>
  </si>
  <si>
    <t>ul. Modrakowa</t>
  </si>
  <si>
    <t>ul. Lipowa</t>
  </si>
  <si>
    <t>Obornicka- dojazd do Węzel Złotkowo</t>
  </si>
  <si>
    <t>skrz. Stawna - Krótka</t>
  </si>
  <si>
    <t>Srebrna</t>
  </si>
  <si>
    <t>Sobocka</t>
  </si>
  <si>
    <t>SOU 44</t>
  </si>
  <si>
    <t xml:space="preserve">Nektarowa </t>
  </si>
  <si>
    <t>ilośc szafek SOU</t>
  </si>
  <si>
    <t>Golęczewo</t>
  </si>
  <si>
    <t xml:space="preserve">GMINNE </t>
  </si>
  <si>
    <t>(LED) 6</t>
  </si>
  <si>
    <t>(LED) 4</t>
  </si>
  <si>
    <t>Magnoliowa</t>
  </si>
  <si>
    <t>Ognikowa</t>
  </si>
  <si>
    <t>ul.Nektarowa (odc. od Obornickiej w kier. ROD)</t>
  </si>
  <si>
    <t xml:space="preserve">Rzepakowa </t>
  </si>
  <si>
    <t>SOU  8</t>
  </si>
  <si>
    <t>SOU 45</t>
  </si>
  <si>
    <t xml:space="preserve">Strażacka </t>
  </si>
  <si>
    <r>
      <t xml:space="preserve">Jelonkowa </t>
    </r>
    <r>
      <rPr>
        <sz val="10"/>
        <rFont val="Trebuchet MS"/>
        <family val="2"/>
      </rPr>
      <t>(pomiędzy Prostą od ul. Azaliowej)</t>
    </r>
  </si>
  <si>
    <t>ul. Strażacka ( ok. ul. Jesionowej)</t>
  </si>
  <si>
    <t xml:space="preserve">Promienista </t>
  </si>
  <si>
    <t xml:space="preserve">ul.Promienista </t>
  </si>
  <si>
    <t xml:space="preserve">ul. Promienista </t>
  </si>
  <si>
    <t>ul. Strażacka (ok. ul. Jesionowej)</t>
  </si>
  <si>
    <t xml:space="preserve">Zjednoczenia boiska </t>
  </si>
  <si>
    <t>ul. Zjednoczenia boiska</t>
  </si>
  <si>
    <t xml:space="preserve">ul. Słoneczna Staw </t>
  </si>
  <si>
    <t xml:space="preserve">Słoneczna STAW </t>
  </si>
  <si>
    <t xml:space="preserve">Pigwowa </t>
  </si>
  <si>
    <t xml:space="preserve">ul. Lilakowa </t>
  </si>
  <si>
    <t xml:space="preserve">ul. Rzepakowa </t>
  </si>
  <si>
    <t xml:space="preserve">Kubackiego </t>
  </si>
  <si>
    <t>ul. Miodowa (ok. Ogrodniczej)</t>
  </si>
  <si>
    <t xml:space="preserve">ul. Rrzepakowa </t>
  </si>
  <si>
    <t xml:space="preserve">ENEA - </t>
  </si>
  <si>
    <t>ul. Błękitna (ok. ul. Wodnej)</t>
  </si>
  <si>
    <t>7 (1 szt. dwuramienna)</t>
  </si>
  <si>
    <t>Dwuramienne 9 m - 6 szt., Jednoramienne 9m - 4 szt</t>
  </si>
  <si>
    <t>U. Zjednoczenia boisko</t>
  </si>
  <si>
    <r>
      <t>Obornicka</t>
    </r>
    <r>
      <rPr>
        <sz val="9"/>
        <rFont val="Trebuchet MS"/>
        <family val="2"/>
      </rPr>
      <t xml:space="preserve"> od Borówkowej do Fortecznej </t>
    </r>
  </si>
  <si>
    <r>
      <t xml:space="preserve">ul. Sadowa /Ogrodnicza </t>
    </r>
    <r>
      <rPr>
        <sz val="10"/>
        <rFont val="Trebuchet MS"/>
        <family val="2"/>
      </rPr>
      <t>przy dz.878/3</t>
    </r>
  </si>
  <si>
    <t>Miodowa</t>
  </si>
  <si>
    <t>Obornicka przy K -11</t>
  </si>
  <si>
    <r>
      <t xml:space="preserve">Truskawkowa </t>
    </r>
    <r>
      <rPr>
        <sz val="7"/>
        <rFont val="Trebuchet MS"/>
        <family val="2"/>
      </rPr>
      <t>(łącznik Aroniowa - Powstańców Wlkp.)</t>
    </r>
  </si>
  <si>
    <r>
      <t xml:space="preserve">Truskawkowa </t>
    </r>
    <r>
      <rPr>
        <sz val="7"/>
        <rFont val="Trebuchet MS"/>
        <family val="2"/>
      </rPr>
      <t>(łącznik Szkółkarska - Jeżynowa)</t>
    </r>
  </si>
  <si>
    <t xml:space="preserve">ENEA - ul. Polna </t>
  </si>
  <si>
    <t xml:space="preserve">ul. Słoneczna </t>
  </si>
  <si>
    <t xml:space="preserve">Słoneczna </t>
  </si>
  <si>
    <t xml:space="preserve">Ul. Jesionowa </t>
  </si>
  <si>
    <t xml:space="preserve">Jesionowa </t>
  </si>
  <si>
    <t>(LED)8</t>
  </si>
  <si>
    <t xml:space="preserve">Jodłowa </t>
  </si>
  <si>
    <t xml:space="preserve">ul. Jodłowa/Krótka - przesmyk </t>
  </si>
  <si>
    <t xml:space="preserve">ul. Krótka </t>
  </si>
  <si>
    <t xml:space="preserve">Świt </t>
  </si>
  <si>
    <t xml:space="preserve">Sportowa </t>
  </si>
  <si>
    <t xml:space="preserve">Szkolna </t>
  </si>
  <si>
    <t xml:space="preserve">Topazowa </t>
  </si>
  <si>
    <t>(LED) 8</t>
  </si>
  <si>
    <t xml:space="preserve">Koralowa </t>
  </si>
  <si>
    <t>przesmyk dz. nr 111</t>
  </si>
  <si>
    <t xml:space="preserve">Berylowa </t>
  </si>
  <si>
    <t>przesmyk dz. nr 121</t>
  </si>
  <si>
    <t xml:space="preserve">Agatowa </t>
  </si>
  <si>
    <t xml:space="preserve">Cyrkoniowa </t>
  </si>
  <si>
    <t xml:space="preserve">Ametystowa </t>
  </si>
  <si>
    <t xml:space="preserve">Chojnicka </t>
  </si>
  <si>
    <t>ZIELĄTKOWO</t>
  </si>
  <si>
    <t>ul. Dębowa (ok. ul. Grabowej)</t>
  </si>
  <si>
    <t xml:space="preserve">jako SOU 3 Jelonek </t>
  </si>
  <si>
    <t>SOU  9</t>
  </si>
  <si>
    <t xml:space="preserve">ul. Sloneczna przy placu zabaw </t>
  </si>
  <si>
    <t xml:space="preserve"> Jednoramienne 8m - 1szt +2 </t>
  </si>
  <si>
    <t xml:space="preserve">Sadowa </t>
  </si>
  <si>
    <t xml:space="preserve">Zimowa </t>
  </si>
  <si>
    <t xml:space="preserve">Sasankowa </t>
  </si>
  <si>
    <t xml:space="preserve">Chludowska </t>
  </si>
  <si>
    <t xml:space="preserve">Alejowa </t>
  </si>
  <si>
    <t xml:space="preserve">ul. Złota dz. nr 20  </t>
  </si>
  <si>
    <t xml:space="preserve">Ul. Zacisze </t>
  </si>
  <si>
    <t xml:space="preserve">SOU 15 </t>
  </si>
  <si>
    <t xml:space="preserve">Zacisze </t>
  </si>
  <si>
    <t xml:space="preserve">SOU 3 </t>
  </si>
  <si>
    <t>ul. Chludowska</t>
  </si>
  <si>
    <t xml:space="preserve">Nizinna </t>
  </si>
  <si>
    <r>
      <t>Łagiewnicka</t>
    </r>
    <r>
      <rPr>
        <sz val="10"/>
        <rFont val="Trebuchet MS"/>
        <family val="2"/>
      </rPr>
      <t xml:space="preserve"> (od Obornickiej do torow PKP)</t>
    </r>
  </si>
  <si>
    <r>
      <t xml:space="preserve">Pawłowicka </t>
    </r>
    <r>
      <rPr>
        <sz val="10"/>
        <rFont val="Trebuchet MS"/>
        <family val="2"/>
      </rPr>
      <t>(od Obornickiej do torow PKP)</t>
    </r>
  </si>
  <si>
    <r>
      <t xml:space="preserve">Pawłowicka </t>
    </r>
    <r>
      <rPr>
        <sz val="10"/>
        <rFont val="Trebuchet MS"/>
        <family val="2"/>
      </rPr>
      <t>(od torów PKP do Kochanowskiego)</t>
    </r>
  </si>
  <si>
    <r>
      <t>Łagiewnicka</t>
    </r>
    <r>
      <rPr>
        <sz val="10"/>
        <rFont val="Trebuchet MS"/>
        <family val="2"/>
      </rPr>
      <t xml:space="preserve"> (od Obornickiej do poligonu)</t>
    </r>
  </si>
  <si>
    <r>
      <t>Pawłowicka (</t>
    </r>
    <r>
      <rPr>
        <sz val="10"/>
        <rFont val="Trebuchet MS"/>
        <family val="2"/>
      </rPr>
      <t>od Obornickiej do poligonu)</t>
    </r>
  </si>
  <si>
    <r>
      <t>Obornicka</t>
    </r>
    <r>
      <rPr>
        <sz val="10"/>
        <rFont val="Trebuchet MS"/>
        <family val="2"/>
      </rPr>
      <t xml:space="preserve"> (koscioł - Borówkowa)</t>
    </r>
  </si>
  <si>
    <r>
      <t xml:space="preserve">Obornicka </t>
    </r>
    <r>
      <rPr>
        <sz val="10"/>
        <rFont val="Trebuchet MS"/>
        <family val="2"/>
      </rPr>
      <t xml:space="preserve">skrzyzowanie z  Nizinną </t>
    </r>
  </si>
  <si>
    <r>
      <t>Obornicka</t>
    </r>
    <r>
      <rPr>
        <sz val="10"/>
        <rFont val="Trebuchet MS"/>
        <family val="2"/>
      </rPr>
      <t xml:space="preserve"> (ok. przystanku Jelonek -za Auto Watim)</t>
    </r>
  </si>
  <si>
    <t>Dwuramienne 10 m -4 szt., Jednoramienne 10m - 12 szt</t>
  </si>
  <si>
    <t>Jednoramienne 9 m - 8 szt</t>
  </si>
  <si>
    <t xml:space="preserve">Obornicka - skrzyz. Z Łagiewnicka do Leroy </t>
  </si>
  <si>
    <t xml:space="preserve">Obornicka - skrzyż. z Złotnicka </t>
  </si>
  <si>
    <r>
      <t>Obornicka  skrzyz. Z Pawłowicka</t>
    </r>
    <r>
      <rPr>
        <sz val="10"/>
        <rFont val="Trebuchet MS"/>
        <family val="2"/>
      </rPr>
      <t xml:space="preserve"> do Radosnej</t>
    </r>
  </si>
  <si>
    <t xml:space="preserve"> Jednoramienne 5m - 9 szt</t>
  </si>
  <si>
    <t>Trzyramienne 5 m -6 szt., Jednoramienne 5m - 23 szt</t>
  </si>
  <si>
    <t xml:space="preserve"> </t>
  </si>
  <si>
    <t>własnośc JACK-Bud</t>
  </si>
  <si>
    <t>Dwuramienne 9m - 7 szt., Jednoramienne 9m - 20 szt</t>
  </si>
  <si>
    <t xml:space="preserve">Obornicka skrzyz. Z Łagiewnicka do Radosnej </t>
  </si>
  <si>
    <t xml:space="preserve">Zachodnia </t>
  </si>
  <si>
    <t>Forsycjowa</t>
  </si>
  <si>
    <t xml:space="preserve">Borowikowa </t>
  </si>
  <si>
    <t xml:space="preserve">Kurkowa </t>
  </si>
  <si>
    <t xml:space="preserve">Podgrzybkowa </t>
  </si>
  <si>
    <t xml:space="preserve">Smardzowa </t>
  </si>
  <si>
    <t xml:space="preserve">ul. Powstańców Wlkp. </t>
  </si>
  <si>
    <t>SOU 46</t>
  </si>
  <si>
    <t>7 szt.12 m podwójna, 2 szt 4 m</t>
  </si>
  <si>
    <t xml:space="preserve">SOU 46 </t>
  </si>
  <si>
    <t xml:space="preserve">ul. Bogusławskiego nr dz. 1053 </t>
  </si>
  <si>
    <t xml:space="preserve">Bogusławskiego TORY ROWEROWE </t>
  </si>
  <si>
    <t xml:space="preserve">Kalinowa </t>
  </si>
  <si>
    <t xml:space="preserve">ul. Słoneczna przy placu zabaw </t>
  </si>
  <si>
    <t xml:space="preserve">7-go Pułku Strz. Konnych </t>
  </si>
  <si>
    <t xml:space="preserve">SOU 5 </t>
  </si>
  <si>
    <t xml:space="preserve">Daglezjowa </t>
  </si>
  <si>
    <t xml:space="preserve">Strumykowa </t>
  </si>
  <si>
    <t xml:space="preserve">Kamienna </t>
  </si>
  <si>
    <t xml:space="preserve">Piaskowa </t>
  </si>
  <si>
    <t xml:space="preserve">ul. Dworcowa/Daglezjowa </t>
  </si>
  <si>
    <t>Truskawkowa/Jeżynowa (parking)</t>
  </si>
  <si>
    <t>Parkowa (dawna Świerczewskiego)</t>
  </si>
  <si>
    <t xml:space="preserve">ul. Maślakowa </t>
  </si>
  <si>
    <t>ul. Podrzybkowa (tyły boiska)</t>
  </si>
  <si>
    <t>ENEA OŚWIETLENIE</t>
  </si>
  <si>
    <t>GMINNE + ENEA</t>
  </si>
  <si>
    <t>SOU 47</t>
  </si>
  <si>
    <t xml:space="preserve">7 (LED 22 W) </t>
  </si>
  <si>
    <t xml:space="preserve">Nektarowa / Obornicka </t>
  </si>
  <si>
    <t>9 (led 110 V)</t>
  </si>
  <si>
    <t>6 ( Led 20 W)</t>
  </si>
  <si>
    <t>Meteorytowa</t>
  </si>
  <si>
    <t xml:space="preserve">SOU 40 </t>
  </si>
  <si>
    <t xml:space="preserve">SOU 40 A </t>
  </si>
  <si>
    <t xml:space="preserve">ul. Łozowa </t>
  </si>
  <si>
    <t xml:space="preserve">Wichrowa </t>
  </si>
  <si>
    <t xml:space="preserve">Stawna </t>
  </si>
  <si>
    <t>Kręta</t>
  </si>
  <si>
    <t>Złota droga do cmentarza</t>
  </si>
  <si>
    <t xml:space="preserve">Ul. Tysiąclecia dz.225 </t>
  </si>
  <si>
    <t xml:space="preserve">Dworcowa </t>
  </si>
  <si>
    <t xml:space="preserve">Kwiatowa </t>
  </si>
  <si>
    <t xml:space="preserve">Bluszczowa </t>
  </si>
  <si>
    <t xml:space="preserve">Wrzosowa </t>
  </si>
  <si>
    <t>Łozowa</t>
  </si>
  <si>
    <t>Truflowa</t>
  </si>
  <si>
    <r>
      <t xml:space="preserve">Serdeczna </t>
    </r>
    <r>
      <rPr>
        <sz val="10"/>
        <rFont val="Trebuchet MS"/>
        <family val="2"/>
      </rPr>
      <t>(od ul. Parkowej do Powst.Wlkp.)</t>
    </r>
  </si>
  <si>
    <t>SOU 48</t>
  </si>
  <si>
    <t>Nowa szafka</t>
  </si>
  <si>
    <t>Forteczna</t>
  </si>
  <si>
    <t>Stroma</t>
  </si>
  <si>
    <t>Widokowa</t>
  </si>
  <si>
    <t>Tarasowa</t>
  </si>
  <si>
    <t>Na Stoku</t>
  </si>
  <si>
    <t>ul. Widokowa/Stroma</t>
  </si>
  <si>
    <t xml:space="preserve">6 (LED 14W) </t>
  </si>
  <si>
    <t>8 (LED 33,5W)</t>
  </si>
  <si>
    <t>6 (LED 29W)</t>
  </si>
  <si>
    <r>
      <t>Borówkowa - Wałecka - (</t>
    </r>
    <r>
      <rPr>
        <sz val="10"/>
        <rFont val="Trebuchet MS"/>
        <family val="2"/>
      </rPr>
      <t>Ścieżka rowerowa)</t>
    </r>
  </si>
  <si>
    <t>5 (LED 23W) 3szt. - 2 ramienne, 8szt. - 1 ramiennych</t>
  </si>
  <si>
    <t>Agrestowa</t>
  </si>
  <si>
    <t>8 (LED33,5W)</t>
  </si>
  <si>
    <t>8 (LED)</t>
  </si>
  <si>
    <t>Morwowa</t>
  </si>
  <si>
    <t>6 (LED 20W)</t>
  </si>
  <si>
    <t>Remiza</t>
  </si>
  <si>
    <t>Własnośc Wspólnoty</t>
  </si>
  <si>
    <t>Własnośc GDDKIA</t>
  </si>
  <si>
    <t>uwagi z terenu</t>
  </si>
  <si>
    <t>Inny klucz do szafki, Szafka z lewej strony stacji transformatorowej</t>
  </si>
  <si>
    <t>Szafka w krzakach, przy posesji</t>
  </si>
  <si>
    <t>Szafka przy posesji ul. Chmielna 2a</t>
  </si>
  <si>
    <t>Szafka przy posesji ul. Sprzeczna 51</t>
  </si>
  <si>
    <t>Brak zegara, zacinająca się wkładka</t>
  </si>
  <si>
    <t>brak naklejki</t>
  </si>
  <si>
    <t xml:space="preserve">Szafka na narożniku, </t>
  </si>
  <si>
    <t>Powstańców Wlkp.(Park)</t>
  </si>
  <si>
    <t>Zegar sterujący</t>
  </si>
  <si>
    <t>F&amp;F PCZ-524.2</t>
  </si>
  <si>
    <t>F&amp;F PCZ-525.2</t>
  </si>
  <si>
    <t>Energopomiar ZE -02</t>
  </si>
  <si>
    <t>ul. Słoneczna (ok. nr 16)/Zimowa</t>
  </si>
  <si>
    <t>F&amp;F PCZ-524.3</t>
  </si>
  <si>
    <t>ul. Zakole (ok. ul. Suchej)/ Ul. Chmielna 2a</t>
  </si>
  <si>
    <t>ul. Zgodna (ok. ul. Sprzecznej 51)</t>
  </si>
  <si>
    <t>BRAK ZEGARA- NIECZYNNA SOU ?</t>
  </si>
  <si>
    <t>F&amp;F PCZ-525.3</t>
  </si>
  <si>
    <t>F&amp;F PCZ-526.3</t>
  </si>
  <si>
    <t>Wierzbowa cz. II</t>
  </si>
  <si>
    <t>Wierzbowa cz. I</t>
  </si>
  <si>
    <t xml:space="preserve">gwarancja </t>
  </si>
  <si>
    <t>protokół</t>
  </si>
  <si>
    <t>wymiana na led BI</t>
  </si>
  <si>
    <t>LED 28.12.2021</t>
  </si>
  <si>
    <t>LED 30.11.2023</t>
  </si>
  <si>
    <t>6 ( LED)</t>
  </si>
  <si>
    <t>LED 13.06.2022</t>
  </si>
  <si>
    <t>08.2022</t>
  </si>
  <si>
    <t>08.2017</t>
  </si>
  <si>
    <t>Czarnieckiej</t>
  </si>
  <si>
    <t>LED 10.04.2023</t>
  </si>
  <si>
    <t>LED 27.04.2023</t>
  </si>
  <si>
    <t>Dwuramienne 6 m 12 szt ( stylowe)</t>
  </si>
  <si>
    <t>10 ( 1 sz. trzyramienna) LED</t>
  </si>
  <si>
    <t>LED 12.2021</t>
  </si>
  <si>
    <t>10 ( 1 szt. trzyramienna) LED</t>
  </si>
  <si>
    <t>7 (LED)</t>
  </si>
  <si>
    <t>LED 21.09.2018</t>
  </si>
  <si>
    <t>LED 13.12.2023</t>
  </si>
  <si>
    <t>LED 10.07.2023</t>
  </si>
  <si>
    <t>LED 11.12.2023</t>
  </si>
  <si>
    <t>gwarancja</t>
  </si>
  <si>
    <t>budowa</t>
  </si>
  <si>
    <t>led.06.2019 inwen.</t>
  </si>
  <si>
    <t>led 11.12.2023</t>
  </si>
  <si>
    <t>12.10.2018 do 06.12.2018</t>
  </si>
  <si>
    <t xml:space="preserve">11.12.2018 </t>
  </si>
  <si>
    <t>sod.14.07.2019</t>
  </si>
  <si>
    <t xml:space="preserve">ENEA </t>
  </si>
  <si>
    <t>LED 2025 r.</t>
  </si>
  <si>
    <t>LED 07.2020</t>
  </si>
  <si>
    <t>szafka bez oświetlenia, park</t>
  </si>
  <si>
    <t xml:space="preserve">budowa </t>
  </si>
  <si>
    <t xml:space="preserve">protokół odbioru </t>
  </si>
  <si>
    <t>led.13.06.2022</t>
  </si>
  <si>
    <t>LED 26.04.2024</t>
  </si>
  <si>
    <t>LED 2025</t>
  </si>
  <si>
    <t>czas budowy</t>
  </si>
  <si>
    <t>protokół odbioru</t>
  </si>
  <si>
    <t>LED 31.08.2020</t>
  </si>
  <si>
    <t>LED 07.06.2021</t>
  </si>
  <si>
    <t>led. 13.06.2022</t>
  </si>
  <si>
    <t>LED 2024</t>
  </si>
  <si>
    <t>10.04.2023 led</t>
  </si>
  <si>
    <t>01.03.2018 do 27.03.2018</t>
  </si>
  <si>
    <t>10.04.2018</t>
  </si>
  <si>
    <t>led 22.12.2018</t>
  </si>
  <si>
    <t>led 17.11.2021</t>
  </si>
  <si>
    <t>12.2023</t>
  </si>
  <si>
    <t>LED 2023</t>
  </si>
  <si>
    <t>stylowe 09.12.2019</t>
  </si>
  <si>
    <t>II etap przejęcia od dewelopera gw. 15.05.2021</t>
  </si>
  <si>
    <t>przejęcie od dewelopera 10.12.2018</t>
  </si>
  <si>
    <t xml:space="preserve">Wojskowa </t>
  </si>
  <si>
    <t>LED 13.11.2028</t>
  </si>
  <si>
    <t xml:space="preserve">II połowa 2020 </t>
  </si>
  <si>
    <t>5m parkowe</t>
  </si>
  <si>
    <t>led.07.2018</t>
  </si>
  <si>
    <t>led.31.05.2022</t>
  </si>
  <si>
    <t>led.11.12.2023</t>
  </si>
  <si>
    <t>11.12.2018</t>
  </si>
  <si>
    <t>I połowa 2018</t>
  </si>
  <si>
    <t>LED  11.12.2023</t>
  </si>
  <si>
    <t>LED 08.05.2023</t>
  </si>
  <si>
    <t>I połowa 2020</t>
  </si>
  <si>
    <t>LED 08.2025</t>
  </si>
  <si>
    <t xml:space="preserve">II połowa 2018 </t>
  </si>
  <si>
    <t>LED 04.06.2021</t>
  </si>
  <si>
    <t>ul. Chludowska - na bloku 390</t>
  </si>
  <si>
    <t xml:space="preserve">czas budowy </t>
  </si>
  <si>
    <t>11.2020</t>
  </si>
  <si>
    <t>LED 11.2025</t>
  </si>
  <si>
    <t>Pszenna</t>
  </si>
  <si>
    <t>odbiór</t>
  </si>
  <si>
    <t>ul. Krótka dz. 153</t>
  </si>
  <si>
    <t>LED 2028/2029</t>
  </si>
  <si>
    <t>2020/2021</t>
  </si>
  <si>
    <t>w trakcie wymiany</t>
  </si>
  <si>
    <t>CORDOBA LED 46 W</t>
  </si>
  <si>
    <t xml:space="preserve">Jelonkowa </t>
  </si>
  <si>
    <t>TAK</t>
  </si>
  <si>
    <t>ul. Jelonkowa</t>
  </si>
  <si>
    <t>ul. Jelonkowa/Czołgowa</t>
  </si>
  <si>
    <t>nowy</t>
  </si>
  <si>
    <t>Łagiewnicka</t>
  </si>
  <si>
    <t>ul. Łagiewnicka</t>
  </si>
  <si>
    <t>SOU 49</t>
  </si>
  <si>
    <t>Zielińskiego</t>
  </si>
  <si>
    <t>ul. Zielińskiego (przy Podgórnej)</t>
  </si>
  <si>
    <t>Brzask</t>
  </si>
  <si>
    <r>
      <t xml:space="preserve">Szmaragdowa - </t>
    </r>
    <r>
      <rPr>
        <sz val="8"/>
        <rFont val="Trebuchet MS"/>
        <family val="2"/>
      </rPr>
      <t>chodnik przy przedszkolu</t>
    </r>
  </si>
  <si>
    <t>LED</t>
  </si>
  <si>
    <t>podwójna</t>
  </si>
  <si>
    <t>II połowa 2021</t>
  </si>
  <si>
    <t>Bogusławskiego wybieg dla psów/miast.</t>
  </si>
  <si>
    <t>Meteorytowa przejście dla pieszych</t>
  </si>
  <si>
    <t>ul. Zielińskiego</t>
  </si>
  <si>
    <t xml:space="preserve">Oświetlenie 2022 </t>
  </si>
  <si>
    <t>6 (LED 27W)</t>
  </si>
  <si>
    <t>6 (LED 27 W)</t>
  </si>
  <si>
    <t>7 (LED Luxon Cordoba)</t>
  </si>
  <si>
    <t>5 ( LED PHILIPS)</t>
  </si>
  <si>
    <t>4(LED Signify)</t>
  </si>
  <si>
    <t>9( LED Signify)</t>
  </si>
  <si>
    <t>LED 5(SIGNIFY)</t>
  </si>
  <si>
    <t>Agatowa -Zjednoczenia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</si>
</sst>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67">
    <font>
      <sz val="10"/>
      <name val="Arial CE"/>
      <family val="0"/>
    </font>
    <font>
      <sz val="8"/>
      <name val="Arial CE"/>
      <family val="0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i/>
      <sz val="10"/>
      <name val="Trebuchet M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11"/>
      <name val="Trebuchet MS"/>
      <family val="2"/>
    </font>
    <font>
      <b/>
      <sz val="13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9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24"/>
      <name val="Trebuchet MS"/>
      <family val="2"/>
    </font>
    <font>
      <sz val="6"/>
      <name val="Trebuchet MS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26"/>
      <color indexed="10"/>
      <name val="Lucida Sans Unicode"/>
      <family val="2"/>
    </font>
    <font>
      <b/>
      <sz val="12"/>
      <color indexed="10"/>
      <name val="Trebuchet MS"/>
      <family val="2"/>
    </font>
    <font>
      <b/>
      <sz val="10"/>
      <color indexed="8"/>
      <name val="Trebuchet MS"/>
      <family val="2"/>
    </font>
    <font>
      <b/>
      <u val="single"/>
      <sz val="26"/>
      <color indexed="17"/>
      <name val="Lucida Sans Unicode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26"/>
      <color rgb="FFFF0000"/>
      <name val="Lucida Sans Unicode"/>
      <family val="2"/>
    </font>
    <font>
      <b/>
      <sz val="12"/>
      <color rgb="FFFF0000"/>
      <name val="Trebuchet MS"/>
      <family val="2"/>
    </font>
    <font>
      <b/>
      <sz val="10"/>
      <color theme="1"/>
      <name val="Trebuchet MS"/>
      <family val="2"/>
    </font>
    <font>
      <b/>
      <u val="single"/>
      <sz val="26"/>
      <color theme="6" tint="-0.4999699890613556"/>
      <name val="Lucida Sans Unicod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left" vertical="center"/>
    </xf>
    <xf numFmtId="0" fontId="10" fillId="32" borderId="12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6" fillId="12" borderId="26" xfId="0" applyFont="1" applyFill="1" applyBorder="1" applyAlignment="1">
      <alignment horizontal="center" vertical="center"/>
    </xf>
    <xf numFmtId="0" fontId="21" fillId="36" borderId="25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/>
    </xf>
    <xf numFmtId="0" fontId="10" fillId="32" borderId="28" xfId="0" applyFont="1" applyFill="1" applyBorder="1" applyAlignment="1" quotePrefix="1">
      <alignment horizontal="center" vertical="center"/>
    </xf>
    <xf numFmtId="0" fontId="10" fillId="32" borderId="27" xfId="0" applyFont="1" applyFill="1" applyBorder="1" applyAlignment="1" quotePrefix="1">
      <alignment horizontal="center" vertical="center"/>
    </xf>
    <xf numFmtId="0" fontId="10" fillId="32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3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4.75390625" style="9" customWidth="1"/>
    <col min="2" max="2" width="63.75390625" style="31" bestFit="1" customWidth="1"/>
    <col min="3" max="16384" width="9.125" style="30" customWidth="1"/>
  </cols>
  <sheetData>
    <row r="1" ht="18">
      <c r="B1" s="29" t="s">
        <v>123</v>
      </c>
    </row>
    <row r="2" ht="18">
      <c r="B2" s="29"/>
    </row>
    <row r="3" spans="1:2" ht="33" customHeight="1">
      <c r="A3" s="180" t="s">
        <v>343</v>
      </c>
      <c r="B3" s="180"/>
    </row>
    <row r="4" ht="18">
      <c r="A4" s="6" t="s">
        <v>162</v>
      </c>
    </row>
    <row r="6" spans="1:2" ht="18.75" thickBot="1">
      <c r="A6" s="183" t="s">
        <v>74</v>
      </c>
      <c r="B6" s="183"/>
    </row>
    <row r="7" spans="1:2" ht="18.75" thickBot="1">
      <c r="A7" s="32" t="s">
        <v>160</v>
      </c>
      <c r="B7" s="33">
        <f>'2022'!B12</f>
        <v>2780</v>
      </c>
    </row>
    <row r="8" spans="1:2" ht="36.75" thickBot="1">
      <c r="A8" s="34" t="s">
        <v>161</v>
      </c>
      <c r="B8" s="2">
        <f>'2022'!C12</f>
        <v>2903</v>
      </c>
    </row>
    <row r="9" ht="18">
      <c r="B9" s="10"/>
    </row>
    <row r="10" ht="18.75" thickBot="1"/>
    <row r="11" spans="1:3" ht="18.75" thickBot="1">
      <c r="A11" s="35" t="s">
        <v>163</v>
      </c>
      <c r="B11" s="181" t="s">
        <v>164</v>
      </c>
      <c r="C11" s="182"/>
    </row>
    <row r="12" spans="1:3" ht="19.5" thickBot="1" thickTop="1">
      <c r="A12" s="170">
        <v>1</v>
      </c>
      <c r="B12" s="174" t="s">
        <v>84</v>
      </c>
      <c r="C12" s="175"/>
    </row>
    <row r="13" spans="1:3" ht="18.75" thickBot="1">
      <c r="A13" s="170"/>
      <c r="B13" s="174" t="s">
        <v>78</v>
      </c>
      <c r="C13" s="175"/>
    </row>
    <row r="14" spans="1:3" ht="18.75" thickBot="1">
      <c r="A14" s="170"/>
      <c r="B14" s="174" t="s">
        <v>85</v>
      </c>
      <c r="C14" s="175"/>
    </row>
    <row r="15" spans="1:3" ht="18.75" thickBot="1">
      <c r="A15" s="170"/>
      <c r="B15" s="174" t="s">
        <v>165</v>
      </c>
      <c r="C15" s="175"/>
    </row>
    <row r="16" spans="1:3" ht="18.75" thickBot="1">
      <c r="A16" s="170"/>
      <c r="B16" s="174" t="s">
        <v>77</v>
      </c>
      <c r="C16" s="175"/>
    </row>
    <row r="17" spans="1:3" ht="18.75" thickBot="1">
      <c r="A17" s="170"/>
      <c r="B17" s="174" t="s">
        <v>79</v>
      </c>
      <c r="C17" s="175"/>
    </row>
    <row r="18" spans="1:3" ht="18.75" thickBot="1">
      <c r="A18" s="171"/>
      <c r="B18" s="178" t="s">
        <v>166</v>
      </c>
      <c r="C18" s="179"/>
    </row>
    <row r="19" spans="1:3" ht="19.5" thickBot="1" thickTop="1">
      <c r="A19" s="169">
        <v>2</v>
      </c>
      <c r="B19" s="172" t="s">
        <v>80</v>
      </c>
      <c r="C19" s="173"/>
    </row>
    <row r="20" spans="1:3" ht="18.75" thickBot="1">
      <c r="A20" s="170"/>
      <c r="B20" s="174" t="s">
        <v>86</v>
      </c>
      <c r="C20" s="175"/>
    </row>
    <row r="21" spans="1:3" ht="18.75" thickBot="1">
      <c r="A21" s="170"/>
      <c r="B21" s="174" t="s">
        <v>167</v>
      </c>
      <c r="C21" s="175"/>
    </row>
    <row r="22" spans="1:3" ht="18.75" thickBot="1">
      <c r="A22" s="170"/>
      <c r="B22" s="174" t="s">
        <v>168</v>
      </c>
      <c r="C22" s="175"/>
    </row>
    <row r="23" spans="1:3" ht="18.75" thickBot="1">
      <c r="A23" s="170"/>
      <c r="B23" s="174" t="s">
        <v>87</v>
      </c>
      <c r="C23" s="175"/>
    </row>
    <row r="24" spans="1:3" ht="18.75" thickBot="1">
      <c r="A24" s="171"/>
      <c r="B24" s="178" t="s">
        <v>81</v>
      </c>
      <c r="C24" s="179"/>
    </row>
    <row r="25" spans="1:3" ht="19.5" thickBot="1" thickTop="1">
      <c r="A25" s="169">
        <v>3</v>
      </c>
      <c r="B25" s="172" t="s">
        <v>169</v>
      </c>
      <c r="C25" s="173"/>
    </row>
    <row r="26" spans="1:3" ht="18.75" thickBot="1">
      <c r="A26" s="170"/>
      <c r="B26" s="174" t="s">
        <v>170</v>
      </c>
      <c r="C26" s="175"/>
    </row>
    <row r="27" spans="1:3" ht="18.75" thickBot="1">
      <c r="A27" s="170"/>
      <c r="B27" s="174" t="s">
        <v>88</v>
      </c>
      <c r="C27" s="175"/>
    </row>
    <row r="28" spans="1:3" ht="18.75" thickBot="1">
      <c r="A28" s="170"/>
      <c r="B28" s="174" t="s">
        <v>171</v>
      </c>
      <c r="C28" s="175"/>
    </row>
    <row r="29" spans="1:3" ht="18.75" thickBot="1">
      <c r="A29" s="170"/>
      <c r="B29" s="174" t="s">
        <v>172</v>
      </c>
      <c r="C29" s="175"/>
    </row>
    <row r="30" spans="1:3" ht="18.75" thickBot="1">
      <c r="A30" s="170"/>
      <c r="B30" s="174" t="s">
        <v>173</v>
      </c>
      <c r="C30" s="175"/>
    </row>
    <row r="31" spans="1:3" ht="18.75" thickBot="1">
      <c r="A31" s="170"/>
      <c r="B31" s="174" t="s">
        <v>175</v>
      </c>
      <c r="C31" s="175"/>
    </row>
    <row r="32" spans="1:3" ht="18.75" thickBot="1">
      <c r="A32" s="170"/>
      <c r="B32" s="174" t="s">
        <v>82</v>
      </c>
      <c r="C32" s="175"/>
    </row>
    <row r="33" spans="1:3" ht="18.75" thickBot="1">
      <c r="A33" s="170"/>
      <c r="B33" s="174" t="s">
        <v>176</v>
      </c>
      <c r="C33" s="175"/>
    </row>
    <row r="34" spans="1:3" ht="18.75" thickBot="1">
      <c r="A34" s="170"/>
      <c r="B34" s="174" t="s">
        <v>83</v>
      </c>
      <c r="C34" s="175"/>
    </row>
    <row r="35" spans="1:3" ht="18.75" thickBot="1">
      <c r="A35" s="170"/>
      <c r="B35" s="174" t="s">
        <v>177</v>
      </c>
      <c r="C35" s="175"/>
    </row>
    <row r="36" spans="1:3" ht="18.75" thickBot="1">
      <c r="A36" s="170"/>
      <c r="B36" s="174" t="s">
        <v>178</v>
      </c>
      <c r="C36" s="175"/>
    </row>
    <row r="37" spans="1:3" ht="18.75" thickBot="1">
      <c r="A37" s="170"/>
      <c r="B37" s="174" t="s">
        <v>179</v>
      </c>
      <c r="C37" s="175"/>
    </row>
    <row r="38" spans="1:3" ht="18.75" thickBot="1">
      <c r="A38" s="170"/>
      <c r="B38" s="176" t="s">
        <v>89</v>
      </c>
      <c r="C38" s="177"/>
    </row>
    <row r="39" spans="1:3" ht="17.25" customHeight="1" thickBot="1">
      <c r="A39" s="39">
        <v>4</v>
      </c>
      <c r="B39" s="174" t="s">
        <v>174</v>
      </c>
      <c r="C39" s="175"/>
    </row>
  </sheetData>
  <sheetProtection/>
  <mergeCells count="34">
    <mergeCell ref="A3:B3"/>
    <mergeCell ref="B11:C11"/>
    <mergeCell ref="A12:A18"/>
    <mergeCell ref="B12:C12"/>
    <mergeCell ref="B13:C13"/>
    <mergeCell ref="A6:B6"/>
    <mergeCell ref="B16:C16"/>
    <mergeCell ref="B17:C17"/>
    <mergeCell ref="B39:C39"/>
    <mergeCell ref="B29:C29"/>
    <mergeCell ref="B33:C33"/>
    <mergeCell ref="B31:C31"/>
    <mergeCell ref="B32:C32"/>
    <mergeCell ref="B21:C21"/>
    <mergeCell ref="B28:C28"/>
    <mergeCell ref="B22:C22"/>
    <mergeCell ref="B24:C24"/>
    <mergeCell ref="B25:C25"/>
    <mergeCell ref="B26:C26"/>
    <mergeCell ref="B27:C27"/>
    <mergeCell ref="B14:C14"/>
    <mergeCell ref="B15:C15"/>
    <mergeCell ref="B20:C20"/>
    <mergeCell ref="B18:C18"/>
    <mergeCell ref="A19:A24"/>
    <mergeCell ref="B19:C19"/>
    <mergeCell ref="B36:C36"/>
    <mergeCell ref="B34:C34"/>
    <mergeCell ref="B38:C38"/>
    <mergeCell ref="B37:C37"/>
    <mergeCell ref="B35:C35"/>
    <mergeCell ref="B30:C30"/>
    <mergeCell ref="A25:A38"/>
    <mergeCell ref="B23:C2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0"/>
  <sheetViews>
    <sheetView zoomScalePageLayoutView="0" workbookViewId="0" topLeftCell="A16">
      <selection activeCell="A17" sqref="A17"/>
    </sheetView>
  </sheetViews>
  <sheetFormatPr defaultColWidth="9.00390625" defaultRowHeight="12.75"/>
  <cols>
    <col min="1" max="1" width="40.75390625" style="88" customWidth="1"/>
    <col min="2" max="3" width="14.75390625" style="88" customWidth="1"/>
    <col min="4" max="4" width="24.00390625" style="88" customWidth="1"/>
    <col min="5" max="5" width="20.875" style="88" customWidth="1"/>
    <col min="6" max="6" width="10.625" style="88" customWidth="1"/>
    <col min="7" max="16384" width="9.125" style="88" customWidth="1"/>
  </cols>
  <sheetData>
    <row r="1" spans="1:7" ht="18.75" thickBot="1">
      <c r="A1" s="221" t="s">
        <v>62</v>
      </c>
      <c r="B1" s="222"/>
      <c r="C1" s="223"/>
      <c r="D1" s="224"/>
      <c r="E1" s="3" t="s">
        <v>620</v>
      </c>
      <c r="F1" s="3" t="s">
        <v>621</v>
      </c>
      <c r="G1" s="3" t="s">
        <v>672</v>
      </c>
    </row>
    <row r="2" spans="1:4" ht="15">
      <c r="A2" s="89" t="s">
        <v>4</v>
      </c>
      <c r="B2" s="89" t="s">
        <v>191</v>
      </c>
      <c r="C2" s="89" t="s">
        <v>192</v>
      </c>
      <c r="D2" s="89" t="s">
        <v>64</v>
      </c>
    </row>
    <row r="3" spans="1:4" ht="15">
      <c r="A3" s="90" t="s">
        <v>190</v>
      </c>
      <c r="B3" s="90">
        <f>C3</f>
        <v>5</v>
      </c>
      <c r="C3" s="90">
        <f>C4</f>
        <v>5</v>
      </c>
      <c r="D3" s="90"/>
    </row>
    <row r="4" spans="1:4" ht="18">
      <c r="A4" s="91" t="s">
        <v>43</v>
      </c>
      <c r="B4" s="92">
        <v>5</v>
      </c>
      <c r="C4" s="92">
        <v>5</v>
      </c>
      <c r="D4" s="92">
        <v>4</v>
      </c>
    </row>
    <row r="5" spans="1:4" ht="15">
      <c r="A5" s="90" t="s">
        <v>193</v>
      </c>
      <c r="B5" s="90">
        <f>B6</f>
        <v>12</v>
      </c>
      <c r="C5" s="90">
        <f>C6</f>
        <v>12</v>
      </c>
      <c r="D5" s="90"/>
    </row>
    <row r="6" spans="1:4" ht="18">
      <c r="A6" s="91" t="s">
        <v>114</v>
      </c>
      <c r="B6" s="92">
        <v>12</v>
      </c>
      <c r="C6" s="92">
        <v>12</v>
      </c>
      <c r="D6" s="92">
        <v>6</v>
      </c>
    </row>
    <row r="7" spans="1:4" ht="15">
      <c r="A7" s="90" t="s">
        <v>195</v>
      </c>
      <c r="B7" s="90">
        <f>B8</f>
        <v>2</v>
      </c>
      <c r="C7" s="90">
        <f>C8</f>
        <v>2</v>
      </c>
      <c r="D7" s="90"/>
    </row>
    <row r="8" spans="1:4" ht="18">
      <c r="A8" s="91" t="s">
        <v>113</v>
      </c>
      <c r="B8" s="92">
        <v>2</v>
      </c>
      <c r="C8" s="92">
        <v>2</v>
      </c>
      <c r="D8" s="92">
        <v>4</v>
      </c>
    </row>
    <row r="9" spans="1:4" ht="15">
      <c r="A9" s="90" t="s">
        <v>197</v>
      </c>
      <c r="B9" s="90">
        <f>B10</f>
        <v>18</v>
      </c>
      <c r="C9" s="90">
        <f>C10</f>
        <v>18</v>
      </c>
      <c r="D9" s="90"/>
    </row>
    <row r="10" spans="1:4" ht="18">
      <c r="A10" s="91" t="s">
        <v>53</v>
      </c>
      <c r="B10" s="92">
        <v>18</v>
      </c>
      <c r="C10" s="92">
        <v>18</v>
      </c>
      <c r="D10" s="92">
        <v>4</v>
      </c>
    </row>
    <row r="11" spans="1:4" ht="15">
      <c r="A11" s="90" t="s">
        <v>198</v>
      </c>
      <c r="B11" s="90">
        <f>B12</f>
        <v>4</v>
      </c>
      <c r="C11" s="90">
        <f>C12</f>
        <v>4</v>
      </c>
      <c r="D11" s="90"/>
    </row>
    <row r="12" spans="1:4" ht="18">
      <c r="A12" s="91" t="s">
        <v>63</v>
      </c>
      <c r="B12" s="92">
        <v>4</v>
      </c>
      <c r="C12" s="92">
        <v>4</v>
      </c>
      <c r="D12" s="92">
        <v>6</v>
      </c>
    </row>
    <row r="13" spans="1:4" ht="15">
      <c r="A13" s="90" t="s">
        <v>203</v>
      </c>
      <c r="B13" s="90">
        <f>SUM(B14:B18)</f>
        <v>48</v>
      </c>
      <c r="C13" s="90">
        <f>SUM(C14:C18)</f>
        <v>49</v>
      </c>
      <c r="D13" s="90"/>
    </row>
    <row r="14" spans="1:4" ht="18">
      <c r="A14" s="91" t="s">
        <v>184</v>
      </c>
      <c r="B14" s="92">
        <v>12</v>
      </c>
      <c r="C14" s="92">
        <v>12</v>
      </c>
      <c r="D14" s="92">
        <v>6</v>
      </c>
    </row>
    <row r="15" spans="1:4" ht="18">
      <c r="A15" s="91" t="s">
        <v>139</v>
      </c>
      <c r="B15" s="92">
        <v>8</v>
      </c>
      <c r="C15" s="92">
        <v>8</v>
      </c>
      <c r="D15" s="92">
        <v>6</v>
      </c>
    </row>
    <row r="16" spans="1:5" ht="15" customHeight="1">
      <c r="A16" s="13" t="s">
        <v>546</v>
      </c>
      <c r="B16" s="92">
        <v>9</v>
      </c>
      <c r="C16" s="92">
        <v>9</v>
      </c>
      <c r="D16" s="12" t="s">
        <v>571</v>
      </c>
      <c r="E16" s="3" t="s">
        <v>602</v>
      </c>
    </row>
    <row r="17" spans="1:6" ht="15" customHeight="1">
      <c r="A17" s="13" t="s">
        <v>225</v>
      </c>
      <c r="B17" s="219">
        <v>19</v>
      </c>
      <c r="C17" s="219">
        <v>20</v>
      </c>
      <c r="D17" s="12" t="s">
        <v>570</v>
      </c>
      <c r="E17" s="217" t="s">
        <v>628</v>
      </c>
      <c r="F17" s="88">
        <v>2020</v>
      </c>
    </row>
    <row r="18" spans="1:6" ht="15" customHeight="1">
      <c r="A18" s="13" t="s">
        <v>569</v>
      </c>
      <c r="B18" s="220"/>
      <c r="C18" s="220"/>
      <c r="D18" s="12" t="s">
        <v>570</v>
      </c>
      <c r="E18" s="218"/>
      <c r="F18" s="88">
        <v>2020</v>
      </c>
    </row>
    <row r="19" spans="1:4" ht="15">
      <c r="A19" s="90" t="s">
        <v>204</v>
      </c>
      <c r="B19" s="90">
        <f>B20</f>
        <v>6</v>
      </c>
      <c r="C19" s="90">
        <f>C20</f>
        <v>6</v>
      </c>
      <c r="D19" s="90"/>
    </row>
    <row r="20" spans="1:4" ht="18">
      <c r="A20" s="91" t="s">
        <v>115</v>
      </c>
      <c r="B20" s="92">
        <v>6</v>
      </c>
      <c r="C20" s="92">
        <v>6</v>
      </c>
      <c r="D20" s="92">
        <v>6</v>
      </c>
    </row>
    <row r="21" spans="1:4" ht="15">
      <c r="A21" s="90" t="s">
        <v>196</v>
      </c>
      <c r="B21" s="90">
        <f>B22</f>
        <v>5</v>
      </c>
      <c r="C21" s="90">
        <f>C22</f>
        <v>5</v>
      </c>
      <c r="D21" s="90"/>
    </row>
    <row r="22" spans="1:4" ht="18">
      <c r="A22" s="91" t="s">
        <v>369</v>
      </c>
      <c r="B22" s="92">
        <v>5</v>
      </c>
      <c r="C22" s="92">
        <v>5</v>
      </c>
      <c r="D22" s="92">
        <v>6</v>
      </c>
    </row>
    <row r="23" spans="1:4" ht="15">
      <c r="A23" s="90" t="s">
        <v>205</v>
      </c>
      <c r="B23" s="90">
        <f>B24+B25</f>
        <v>36</v>
      </c>
      <c r="C23" s="90">
        <f>C24+C25</f>
        <v>36</v>
      </c>
      <c r="D23" s="90"/>
    </row>
    <row r="24" spans="1:5" ht="18">
      <c r="A24" s="91" t="s">
        <v>19</v>
      </c>
      <c r="B24" s="93">
        <v>31</v>
      </c>
      <c r="C24" s="93">
        <v>31</v>
      </c>
      <c r="D24" s="93">
        <v>6</v>
      </c>
      <c r="E24" s="94"/>
    </row>
    <row r="25" spans="1:6" ht="18">
      <c r="A25" s="13" t="s">
        <v>671</v>
      </c>
      <c r="B25" s="92">
        <v>5</v>
      </c>
      <c r="C25" s="92">
        <v>5</v>
      </c>
      <c r="D25" s="92">
        <v>7</v>
      </c>
      <c r="E25" s="3" t="s">
        <v>670</v>
      </c>
      <c r="F25" s="162" t="s">
        <v>669</v>
      </c>
    </row>
    <row r="26" spans="1:4" ht="15">
      <c r="A26" s="90" t="s">
        <v>211</v>
      </c>
      <c r="B26" s="90">
        <f>B27</f>
        <v>21</v>
      </c>
      <c r="C26" s="90">
        <f>C27</f>
        <v>21</v>
      </c>
      <c r="D26" s="90"/>
    </row>
    <row r="27" spans="1:5" ht="18">
      <c r="A27" s="91" t="s">
        <v>364</v>
      </c>
      <c r="B27" s="93">
        <v>21</v>
      </c>
      <c r="C27" s="93">
        <v>21</v>
      </c>
      <c r="D27" s="93">
        <v>8</v>
      </c>
      <c r="E27" s="94"/>
    </row>
    <row r="28" spans="1:4" ht="15">
      <c r="A28" s="90" t="s">
        <v>212</v>
      </c>
      <c r="B28" s="90">
        <f>B29</f>
        <v>17</v>
      </c>
      <c r="C28" s="90">
        <f>C29</f>
        <v>17</v>
      </c>
      <c r="D28" s="90"/>
    </row>
    <row r="29" spans="1:5" ht="18">
      <c r="A29" s="91" t="s">
        <v>356</v>
      </c>
      <c r="B29" s="93">
        <v>17</v>
      </c>
      <c r="C29" s="93">
        <v>17</v>
      </c>
      <c r="D29" s="93">
        <v>8</v>
      </c>
      <c r="E29" s="94"/>
    </row>
    <row r="30" spans="1:4" ht="15">
      <c r="A30" s="90" t="s">
        <v>213</v>
      </c>
      <c r="B30" s="90">
        <f>SUM(B31:B32)</f>
        <v>9</v>
      </c>
      <c r="C30" s="90">
        <f>SUM(C31:C32)</f>
        <v>9</v>
      </c>
      <c r="D30" s="90"/>
    </row>
    <row r="31" spans="1:5" ht="18">
      <c r="A31" s="91" t="s">
        <v>151</v>
      </c>
      <c r="B31" s="92">
        <v>7</v>
      </c>
      <c r="C31" s="92">
        <v>7</v>
      </c>
      <c r="D31" s="92">
        <v>6</v>
      </c>
      <c r="E31" s="3" t="s">
        <v>629</v>
      </c>
    </row>
    <row r="32" spans="1:5" ht="18">
      <c r="A32" s="1" t="s">
        <v>545</v>
      </c>
      <c r="B32" s="92">
        <v>2</v>
      </c>
      <c r="C32" s="92">
        <v>2</v>
      </c>
      <c r="D32" s="92">
        <v>6</v>
      </c>
      <c r="E32" s="3" t="s">
        <v>629</v>
      </c>
    </row>
    <row r="33" spans="1:4" ht="18">
      <c r="A33" s="95" t="s">
        <v>214</v>
      </c>
      <c r="B33" s="90">
        <f>SUM(B34:B36)</f>
        <v>21</v>
      </c>
      <c r="C33" s="90">
        <f>SUM(C34:C36)</f>
        <v>23</v>
      </c>
      <c r="D33" s="96"/>
    </row>
    <row r="34" spans="1:5" ht="18">
      <c r="A34" s="91" t="s">
        <v>421</v>
      </c>
      <c r="B34" s="93">
        <v>16</v>
      </c>
      <c r="C34" s="93">
        <v>16</v>
      </c>
      <c r="D34" s="93">
        <v>7</v>
      </c>
      <c r="E34" s="3" t="s">
        <v>613</v>
      </c>
    </row>
    <row r="35" spans="1:4" ht="18">
      <c r="A35" s="1" t="s">
        <v>574</v>
      </c>
      <c r="B35" s="93">
        <v>2</v>
      </c>
      <c r="C35" s="93">
        <v>4</v>
      </c>
      <c r="D35" s="93">
        <v>7</v>
      </c>
    </row>
    <row r="36" spans="1:4" ht="18">
      <c r="A36" s="1" t="s">
        <v>574</v>
      </c>
      <c r="B36" s="93">
        <v>3</v>
      </c>
      <c r="C36" s="93">
        <v>3</v>
      </c>
      <c r="D36" s="93">
        <v>3</v>
      </c>
    </row>
    <row r="37" spans="1:4" ht="18">
      <c r="A37" s="95" t="s">
        <v>215</v>
      </c>
      <c r="B37" s="97">
        <f>B38</f>
        <v>3</v>
      </c>
      <c r="C37" s="97">
        <f>C38</f>
        <v>3</v>
      </c>
      <c r="D37" s="98"/>
    </row>
    <row r="38" spans="1:5" ht="18">
      <c r="A38" s="91" t="s">
        <v>424</v>
      </c>
      <c r="B38" s="93">
        <v>3</v>
      </c>
      <c r="C38" s="93">
        <v>3</v>
      </c>
      <c r="D38" s="93">
        <v>7</v>
      </c>
      <c r="E38" s="3" t="s">
        <v>613</v>
      </c>
    </row>
    <row r="39" spans="1:4" ht="18">
      <c r="A39" s="105" t="s">
        <v>484</v>
      </c>
      <c r="B39" s="98">
        <f>B40</f>
        <v>3</v>
      </c>
      <c r="C39" s="98">
        <f>C40</f>
        <v>3</v>
      </c>
      <c r="D39" s="98"/>
    </row>
    <row r="40" spans="1:4" ht="18">
      <c r="A40" s="1" t="s">
        <v>485</v>
      </c>
      <c r="B40" s="93">
        <v>3</v>
      </c>
      <c r="C40" s="93">
        <v>3</v>
      </c>
      <c r="D40" s="93">
        <v>7</v>
      </c>
    </row>
    <row r="41" spans="1:5" ht="18">
      <c r="A41" s="136" t="s">
        <v>218</v>
      </c>
      <c r="B41" s="98"/>
      <c r="C41" s="98"/>
      <c r="D41" s="98"/>
      <c r="E41" s="3" t="s">
        <v>630</v>
      </c>
    </row>
    <row r="42" spans="1:3" ht="18.75" thickBot="1">
      <c r="A42" s="94"/>
      <c r="B42" s="99">
        <f>B3+B5+B7+B9+B11+B13+B19+B21+B23+B26+B28+B30+B33+B37+B39</f>
        <v>210</v>
      </c>
      <c r="C42" s="99">
        <f>C3+C5+C7+C9+C11+C13+C19+C21+C23+C26+C28+C30+C33+C37+C39</f>
        <v>213</v>
      </c>
    </row>
    <row r="44" spans="1:4" ht="15">
      <c r="A44" s="100" t="s">
        <v>303</v>
      </c>
      <c r="B44" s="100" t="s">
        <v>252</v>
      </c>
      <c r="C44" s="225" t="s">
        <v>253</v>
      </c>
      <c r="D44" s="225"/>
    </row>
    <row r="45" spans="1:4" ht="16.5">
      <c r="A45" s="101" t="s">
        <v>190</v>
      </c>
      <c r="B45" s="101">
        <v>17127956</v>
      </c>
      <c r="C45" s="215" t="s">
        <v>323</v>
      </c>
      <c r="D45" s="216"/>
    </row>
    <row r="46" spans="1:4" ht="16.5">
      <c r="A46" s="101" t="s">
        <v>193</v>
      </c>
      <c r="B46" s="101">
        <v>14792047</v>
      </c>
      <c r="C46" s="215" t="s">
        <v>324</v>
      </c>
      <c r="D46" s="216"/>
    </row>
    <row r="47" spans="1:4" ht="16.5">
      <c r="A47" s="101" t="s">
        <v>195</v>
      </c>
      <c r="B47" s="101">
        <v>27599092</v>
      </c>
      <c r="C47" s="215" t="s">
        <v>322</v>
      </c>
      <c r="D47" s="216"/>
    </row>
    <row r="48" spans="1:4" ht="16.5">
      <c r="A48" s="101" t="s">
        <v>197</v>
      </c>
      <c r="B48" s="101">
        <v>89127957</v>
      </c>
      <c r="C48" s="215" t="s">
        <v>321</v>
      </c>
      <c r="D48" s="216"/>
    </row>
    <row r="49" spans="1:4" ht="16.5">
      <c r="A49" s="101" t="s">
        <v>198</v>
      </c>
      <c r="B49" s="101">
        <v>2705741</v>
      </c>
      <c r="C49" s="215" t="s">
        <v>320</v>
      </c>
      <c r="D49" s="216"/>
    </row>
    <row r="50" spans="1:4" ht="18">
      <c r="A50" s="101" t="s">
        <v>203</v>
      </c>
      <c r="B50" s="95">
        <v>11166365</v>
      </c>
      <c r="C50" s="215" t="s">
        <v>319</v>
      </c>
      <c r="D50" s="216"/>
    </row>
    <row r="51" spans="1:4" ht="16.5">
      <c r="A51" s="101" t="s">
        <v>204</v>
      </c>
      <c r="B51" s="101">
        <v>60430293</v>
      </c>
      <c r="C51" s="215" t="s">
        <v>318</v>
      </c>
      <c r="D51" s="216"/>
    </row>
    <row r="52" spans="1:4" ht="16.5">
      <c r="A52" s="101" t="s">
        <v>196</v>
      </c>
      <c r="B52" s="101">
        <v>1065684</v>
      </c>
      <c r="C52" s="215" t="s">
        <v>317</v>
      </c>
      <c r="D52" s="216"/>
    </row>
    <row r="53" spans="1:4" ht="16.5">
      <c r="A53" s="101" t="s">
        <v>205</v>
      </c>
      <c r="B53" s="101">
        <v>11101808</v>
      </c>
      <c r="C53" s="215" t="s">
        <v>316</v>
      </c>
      <c r="D53" s="216"/>
    </row>
    <row r="54" spans="1:4" ht="16.5">
      <c r="A54" s="101" t="s">
        <v>211</v>
      </c>
      <c r="B54" s="101">
        <v>10816761</v>
      </c>
      <c r="C54" s="215" t="s">
        <v>365</v>
      </c>
      <c r="D54" s="216"/>
    </row>
    <row r="55" spans="1:4" ht="16.5">
      <c r="A55" s="101" t="s">
        <v>212</v>
      </c>
      <c r="B55" s="102"/>
      <c r="C55" s="215" t="s">
        <v>366</v>
      </c>
      <c r="D55" s="216"/>
    </row>
    <row r="56" spans="1:4" ht="16.5">
      <c r="A56" s="101" t="s">
        <v>213</v>
      </c>
      <c r="B56" s="101"/>
      <c r="C56" s="215" t="s">
        <v>405</v>
      </c>
      <c r="D56" s="216"/>
    </row>
    <row r="57" spans="1:4" ht="16.5">
      <c r="A57" s="102" t="s">
        <v>214</v>
      </c>
      <c r="B57" s="102">
        <v>81535029</v>
      </c>
      <c r="C57" s="214" t="s">
        <v>423</v>
      </c>
      <c r="D57" s="214"/>
    </row>
    <row r="58" spans="1:4" ht="16.5">
      <c r="A58" s="102" t="s">
        <v>215</v>
      </c>
      <c r="B58" s="102">
        <v>12053755</v>
      </c>
      <c r="C58" s="214" t="s">
        <v>425</v>
      </c>
      <c r="D58" s="214"/>
    </row>
    <row r="59" spans="1:4" ht="16.5">
      <c r="A59" s="104" t="s">
        <v>217</v>
      </c>
      <c r="B59" s="104">
        <v>24493135</v>
      </c>
      <c r="C59" s="186" t="s">
        <v>483</v>
      </c>
      <c r="D59" s="186"/>
    </row>
    <row r="60" spans="1:4" ht="16.5">
      <c r="A60" s="135" t="s">
        <v>218</v>
      </c>
      <c r="B60" s="135">
        <v>60807114</v>
      </c>
      <c r="C60" s="186" t="s">
        <v>548</v>
      </c>
      <c r="D60" s="186"/>
    </row>
  </sheetData>
  <sheetProtection/>
  <autoFilter ref="A1:A58"/>
  <mergeCells count="21">
    <mergeCell ref="A1:D1"/>
    <mergeCell ref="C44:D44"/>
    <mergeCell ref="C45:D45"/>
    <mergeCell ref="C46:D46"/>
    <mergeCell ref="C47:D47"/>
    <mergeCell ref="C49:D49"/>
    <mergeCell ref="B17:B18"/>
    <mergeCell ref="E17:E18"/>
    <mergeCell ref="C17:C18"/>
    <mergeCell ref="C48:D48"/>
    <mergeCell ref="C50:D50"/>
    <mergeCell ref="C57:D57"/>
    <mergeCell ref="C55:D55"/>
    <mergeCell ref="C60:D60"/>
    <mergeCell ref="C58:D58"/>
    <mergeCell ref="C51:D51"/>
    <mergeCell ref="C52:D52"/>
    <mergeCell ref="C53:D53"/>
    <mergeCell ref="C54:D54"/>
    <mergeCell ref="C56:D56"/>
    <mergeCell ref="C59:D59"/>
  </mergeCells>
  <printOptions/>
  <pageMargins left="0.25" right="0.25" top="0.75" bottom="0.75" header="0.3" footer="0.3"/>
  <pageSetup fitToHeight="1" fitToWidth="1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2"/>
  <sheetViews>
    <sheetView zoomScalePageLayoutView="0" workbookViewId="0" topLeftCell="A4">
      <selection activeCell="A28" sqref="A28"/>
    </sheetView>
  </sheetViews>
  <sheetFormatPr defaultColWidth="9.00390625" defaultRowHeight="12.75"/>
  <cols>
    <col min="1" max="1" width="40.75390625" style="9" customWidth="1"/>
    <col min="2" max="3" width="14.75390625" style="9" customWidth="1"/>
    <col min="4" max="4" width="23.75390625" style="9" customWidth="1"/>
    <col min="5" max="5" width="16.00390625" style="9" customWidth="1"/>
    <col min="6" max="6" width="32.25390625" style="9" customWidth="1"/>
    <col min="7" max="7" width="17.875" style="9" customWidth="1"/>
    <col min="8" max="16384" width="9.125" style="9" customWidth="1"/>
  </cols>
  <sheetData>
    <row r="1" spans="1:7" ht="18.75" thickBot="1">
      <c r="A1" s="187" t="s">
        <v>0</v>
      </c>
      <c r="B1" s="188"/>
      <c r="C1" s="189"/>
      <c r="D1" s="190"/>
      <c r="E1" s="9" t="s">
        <v>620</v>
      </c>
      <c r="F1" s="9" t="s">
        <v>621</v>
      </c>
      <c r="G1" s="9" t="s">
        <v>600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SUM(B4:B6)</f>
        <v>10</v>
      </c>
      <c r="C3" s="11">
        <f>SUM(C4:C6)</f>
        <v>10</v>
      </c>
      <c r="D3" s="11"/>
    </row>
    <row r="4" spans="1:4" s="3" customFormat="1" ht="18">
      <c r="A4" s="1" t="s">
        <v>116</v>
      </c>
      <c r="B4" s="12">
        <v>4</v>
      </c>
      <c r="C4" s="12">
        <v>4</v>
      </c>
      <c r="D4" s="12">
        <v>4</v>
      </c>
    </row>
    <row r="5" spans="1:5" s="3" customFormat="1" ht="30">
      <c r="A5" s="1" t="s">
        <v>470</v>
      </c>
      <c r="B5" s="12">
        <v>3</v>
      </c>
      <c r="C5" s="12">
        <v>3</v>
      </c>
      <c r="D5" s="12">
        <v>5</v>
      </c>
      <c r="E5" s="103" t="s">
        <v>622</v>
      </c>
    </row>
    <row r="6" spans="1:4" s="3" customFormat="1" ht="18">
      <c r="A6" s="1" t="s">
        <v>154</v>
      </c>
      <c r="B6" s="12">
        <v>3</v>
      </c>
      <c r="C6" s="12">
        <v>3</v>
      </c>
      <c r="D6" s="12">
        <v>4</v>
      </c>
    </row>
    <row r="7" spans="1:4" s="3" customFormat="1" ht="15">
      <c r="A7" s="11" t="s">
        <v>193</v>
      </c>
      <c r="B7" s="11">
        <f>SUM(B8:B9)</f>
        <v>15</v>
      </c>
      <c r="C7" s="11">
        <f>SUM(C8:C9)</f>
        <v>15</v>
      </c>
      <c r="D7" s="11"/>
    </row>
    <row r="8" spans="1:7" s="3" customFormat="1" ht="18">
      <c r="A8" s="1" t="s">
        <v>153</v>
      </c>
      <c r="B8" s="12">
        <v>10</v>
      </c>
      <c r="C8" s="12">
        <v>10</v>
      </c>
      <c r="D8" s="12">
        <v>7</v>
      </c>
      <c r="E8" s="3" t="s">
        <v>674</v>
      </c>
      <c r="F8" s="3" t="s">
        <v>675</v>
      </c>
      <c r="G8" s="3" t="s">
        <v>676</v>
      </c>
    </row>
    <row r="9" spans="1:7" s="3" customFormat="1" ht="18">
      <c r="A9" s="1" t="s">
        <v>154</v>
      </c>
      <c r="B9" s="12">
        <v>5</v>
      </c>
      <c r="C9" s="12">
        <v>5</v>
      </c>
      <c r="D9" s="12">
        <v>7</v>
      </c>
      <c r="E9" s="3" t="s">
        <v>674</v>
      </c>
      <c r="F9" s="3" t="s">
        <v>675</v>
      </c>
      <c r="G9" s="3" t="s">
        <v>676</v>
      </c>
    </row>
    <row r="10" spans="1:4" s="3" customFormat="1" ht="15">
      <c r="A10" s="11" t="s">
        <v>195</v>
      </c>
      <c r="B10" s="11">
        <f>B11</f>
        <v>3</v>
      </c>
      <c r="C10" s="11">
        <f>C11</f>
        <v>3</v>
      </c>
      <c r="D10" s="11"/>
    </row>
    <row r="11" spans="1:7" s="3" customFormat="1" ht="18">
      <c r="A11" s="1" t="s">
        <v>155</v>
      </c>
      <c r="B11" s="12">
        <v>3</v>
      </c>
      <c r="C11" s="12">
        <v>3</v>
      </c>
      <c r="D11" s="12">
        <v>7</v>
      </c>
      <c r="E11" s="3" t="s">
        <v>674</v>
      </c>
      <c r="F11" s="3" t="s">
        <v>675</v>
      </c>
      <c r="G11" s="3" t="s">
        <v>676</v>
      </c>
    </row>
    <row r="12" spans="1:4" s="3" customFormat="1" ht="15">
      <c r="A12" s="11" t="s">
        <v>197</v>
      </c>
      <c r="B12" s="11">
        <f>B13</f>
        <v>4</v>
      </c>
      <c r="C12" s="11">
        <f>C13</f>
        <v>4</v>
      </c>
      <c r="D12" s="11"/>
    </row>
    <row r="13" spans="1:7" s="3" customFormat="1" ht="18">
      <c r="A13" s="1" t="s">
        <v>2</v>
      </c>
      <c r="B13" s="12">
        <v>4</v>
      </c>
      <c r="C13" s="12">
        <v>4</v>
      </c>
      <c r="D13" s="12">
        <v>4</v>
      </c>
      <c r="E13" s="3" t="s">
        <v>674</v>
      </c>
      <c r="F13" s="3" t="s">
        <v>675</v>
      </c>
      <c r="G13" s="3" t="s">
        <v>676</v>
      </c>
    </row>
    <row r="14" spans="1:4" s="3" customFormat="1" ht="15">
      <c r="A14" s="11" t="s">
        <v>198</v>
      </c>
      <c r="B14" s="11">
        <f>SUM(B15:B16)</f>
        <v>16</v>
      </c>
      <c r="C14" s="11">
        <f>SUM(C15:C16)</f>
        <v>16</v>
      </c>
      <c r="D14" s="11"/>
    </row>
    <row r="15" spans="1:7" s="3" customFormat="1" ht="18">
      <c r="A15" s="1" t="s">
        <v>1</v>
      </c>
      <c r="B15" s="12">
        <v>5</v>
      </c>
      <c r="C15" s="12">
        <v>5</v>
      </c>
      <c r="D15" s="12">
        <v>9</v>
      </c>
      <c r="E15" s="3" t="s">
        <v>674</v>
      </c>
      <c r="F15" s="3" t="s">
        <v>675</v>
      </c>
      <c r="G15" s="3" t="s">
        <v>676</v>
      </c>
    </row>
    <row r="16" spans="1:7" s="3" customFormat="1" ht="18">
      <c r="A16" s="13" t="s">
        <v>525</v>
      </c>
      <c r="B16" s="12">
        <v>11</v>
      </c>
      <c r="C16" s="12">
        <v>11</v>
      </c>
      <c r="D16" s="12">
        <v>7</v>
      </c>
      <c r="E16" s="3" t="s">
        <v>623</v>
      </c>
      <c r="F16" s="3" t="s">
        <v>624</v>
      </c>
      <c r="G16" s="3" t="s">
        <v>625</v>
      </c>
    </row>
    <row r="17" spans="1:4" s="3" customFormat="1" ht="15">
      <c r="A17" s="11" t="s">
        <v>203</v>
      </c>
      <c r="B17" s="11">
        <f>B18</f>
        <v>11</v>
      </c>
      <c r="C17" s="11">
        <f>C18</f>
        <v>11</v>
      </c>
      <c r="D17" s="11"/>
    </row>
    <row r="18" spans="1:7" s="3" customFormat="1" ht="18">
      <c r="A18" s="1" t="s">
        <v>3</v>
      </c>
      <c r="B18" s="12">
        <v>11</v>
      </c>
      <c r="C18" s="12">
        <v>11</v>
      </c>
      <c r="D18" s="12">
        <v>4</v>
      </c>
      <c r="E18" s="3" t="s">
        <v>674</v>
      </c>
      <c r="F18" s="3" t="s">
        <v>675</v>
      </c>
      <c r="G18" s="3" t="s">
        <v>676</v>
      </c>
    </row>
    <row r="19" spans="1:4" s="3" customFormat="1" ht="15">
      <c r="A19" s="11" t="s">
        <v>204</v>
      </c>
      <c r="B19" s="11">
        <f>B20</f>
        <v>13</v>
      </c>
      <c r="C19" s="11">
        <f>C20</f>
        <v>13</v>
      </c>
      <c r="D19" s="11"/>
    </row>
    <row r="20" spans="1:7" s="3" customFormat="1" ht="18">
      <c r="A20" s="1" t="s">
        <v>356</v>
      </c>
      <c r="B20" s="12">
        <v>13</v>
      </c>
      <c r="C20" s="12">
        <v>13</v>
      </c>
      <c r="D20" s="12">
        <v>10</v>
      </c>
      <c r="E20" s="3" t="s">
        <v>674</v>
      </c>
      <c r="F20" s="3" t="s">
        <v>675</v>
      </c>
      <c r="G20" s="3" t="s">
        <v>676</v>
      </c>
    </row>
    <row r="21" spans="1:4" s="3" customFormat="1" ht="15">
      <c r="A21" s="11" t="s">
        <v>196</v>
      </c>
      <c r="B21" s="11">
        <f>B22</f>
        <v>12</v>
      </c>
      <c r="C21" s="11">
        <f>C22</f>
        <v>12</v>
      </c>
      <c r="D21" s="11"/>
    </row>
    <row r="22" spans="1:7" s="3" customFormat="1" ht="18">
      <c r="A22" s="1" t="s">
        <v>355</v>
      </c>
      <c r="B22" s="12">
        <v>12</v>
      </c>
      <c r="C22" s="12">
        <v>12</v>
      </c>
      <c r="D22" s="12">
        <v>10</v>
      </c>
      <c r="E22" s="3" t="s">
        <v>674</v>
      </c>
      <c r="F22" s="3" t="s">
        <v>675</v>
      </c>
      <c r="G22" s="3" t="s">
        <v>676</v>
      </c>
    </row>
    <row r="23" spans="1:4" s="3" customFormat="1" ht="15">
      <c r="A23" s="11" t="s">
        <v>205</v>
      </c>
      <c r="B23" s="11">
        <f>B24</f>
        <v>6</v>
      </c>
      <c r="C23" s="11">
        <f>C24</f>
        <v>6</v>
      </c>
      <c r="D23" s="11"/>
    </row>
    <row r="24" spans="1:7" s="3" customFormat="1" ht="18">
      <c r="A24" s="72" t="s">
        <v>446</v>
      </c>
      <c r="B24" s="73">
        <v>6</v>
      </c>
      <c r="C24" s="73">
        <v>6</v>
      </c>
      <c r="D24" s="73">
        <v>8</v>
      </c>
      <c r="E24" s="3" t="s">
        <v>674</v>
      </c>
      <c r="F24" s="3" t="s">
        <v>675</v>
      </c>
      <c r="G24" s="3" t="s">
        <v>676</v>
      </c>
    </row>
    <row r="25" spans="1:4" s="3" customFormat="1" ht="15">
      <c r="A25" s="44" t="s">
        <v>211</v>
      </c>
      <c r="B25" s="44">
        <f>B26</f>
        <v>1</v>
      </c>
      <c r="C25" s="44">
        <f>C26</f>
        <v>1</v>
      </c>
      <c r="D25" s="44"/>
    </row>
    <row r="26" spans="1:6" s="3" customFormat="1" ht="18">
      <c r="A26" s="1" t="s">
        <v>132</v>
      </c>
      <c r="B26" s="15">
        <v>1</v>
      </c>
      <c r="C26" s="15">
        <v>1</v>
      </c>
      <c r="D26" s="15">
        <v>7</v>
      </c>
      <c r="E26" s="82" t="s">
        <v>626</v>
      </c>
      <c r="F26" s="3" t="s">
        <v>627</v>
      </c>
    </row>
    <row r="27" spans="1:5" s="3" customFormat="1" ht="15">
      <c r="A27" s="11" t="s">
        <v>212</v>
      </c>
      <c r="B27" s="11">
        <v>2</v>
      </c>
      <c r="C27" s="11">
        <v>2</v>
      </c>
      <c r="D27" s="11"/>
      <c r="E27" s="82"/>
    </row>
    <row r="28" spans="1:6" s="3" customFormat="1" ht="18">
      <c r="A28" s="72" t="s">
        <v>683</v>
      </c>
      <c r="B28" s="73">
        <v>2</v>
      </c>
      <c r="C28" s="73">
        <v>2</v>
      </c>
      <c r="D28" s="73">
        <v>9</v>
      </c>
      <c r="E28" s="82" t="s">
        <v>679</v>
      </c>
      <c r="F28" s="3">
        <v>2021</v>
      </c>
    </row>
    <row r="29" spans="1:3" ht="18.75" thickBot="1">
      <c r="A29" s="8"/>
      <c r="B29" s="42">
        <f>B3+B7+B10+B12+B14+B17+B19+B21+B23+B25+B27</f>
        <v>93</v>
      </c>
      <c r="C29" s="42">
        <f>C3+C7+C10+C12+C14+C17+C19+C21+C23+C25+C27</f>
        <v>93</v>
      </c>
    </row>
    <row r="30" ht="18">
      <c r="A30" s="8"/>
    </row>
    <row r="31" spans="1:4" ht="18">
      <c r="A31" s="28" t="s">
        <v>303</v>
      </c>
      <c r="B31" s="28" t="s">
        <v>252</v>
      </c>
      <c r="C31" s="191" t="s">
        <v>253</v>
      </c>
      <c r="D31" s="191"/>
    </row>
    <row r="32" spans="1:4" ht="18">
      <c r="A32" s="23" t="s">
        <v>190</v>
      </c>
      <c r="B32" s="23">
        <v>12782</v>
      </c>
      <c r="C32" s="184" t="s">
        <v>315</v>
      </c>
      <c r="D32" s="185"/>
    </row>
    <row r="33" spans="1:4" ht="18">
      <c r="A33" s="23" t="s">
        <v>193</v>
      </c>
      <c r="B33" s="23">
        <v>46469651</v>
      </c>
      <c r="C33" s="184" t="s">
        <v>313</v>
      </c>
      <c r="D33" s="185"/>
    </row>
    <row r="34" spans="1:4" ht="18">
      <c r="A34" s="23" t="s">
        <v>195</v>
      </c>
      <c r="B34" s="23">
        <v>60551918</v>
      </c>
      <c r="C34" s="184" t="s">
        <v>312</v>
      </c>
      <c r="D34" s="185"/>
    </row>
    <row r="35" spans="1:4" ht="18">
      <c r="A35" s="23" t="s">
        <v>197</v>
      </c>
      <c r="B35" s="23">
        <v>24796728</v>
      </c>
      <c r="C35" s="184" t="s">
        <v>311</v>
      </c>
      <c r="D35" s="185"/>
    </row>
    <row r="36" spans="1:4" ht="18">
      <c r="A36" s="23" t="s">
        <v>198</v>
      </c>
      <c r="B36" s="23">
        <v>27682353</v>
      </c>
      <c r="C36" s="184" t="s">
        <v>314</v>
      </c>
      <c r="D36" s="185"/>
    </row>
    <row r="37" spans="1:4" ht="18">
      <c r="A37" s="23" t="s">
        <v>203</v>
      </c>
      <c r="B37" s="23">
        <v>8532098</v>
      </c>
      <c r="C37" s="184" t="s">
        <v>310</v>
      </c>
      <c r="D37" s="185"/>
    </row>
    <row r="38" spans="1:4" ht="18">
      <c r="A38" s="23" t="s">
        <v>204</v>
      </c>
      <c r="B38" s="23">
        <v>3451603</v>
      </c>
      <c r="C38" s="184" t="s">
        <v>367</v>
      </c>
      <c r="D38" s="185"/>
    </row>
    <row r="39" spans="1:4" ht="18">
      <c r="A39" s="23" t="s">
        <v>196</v>
      </c>
      <c r="B39" s="23">
        <v>63011745</v>
      </c>
      <c r="C39" s="184" t="s">
        <v>368</v>
      </c>
      <c r="D39" s="185"/>
    </row>
    <row r="40" spans="1:4" ht="18">
      <c r="A40" s="23" t="s">
        <v>205</v>
      </c>
      <c r="B40" s="23">
        <v>81240017</v>
      </c>
      <c r="C40" s="184" t="s">
        <v>376</v>
      </c>
      <c r="D40" s="185"/>
    </row>
    <row r="41" spans="1:4" ht="18">
      <c r="A41" s="43" t="s">
        <v>211</v>
      </c>
      <c r="B41" s="43"/>
      <c r="C41" s="202" t="s">
        <v>449</v>
      </c>
      <c r="D41" s="203"/>
    </row>
    <row r="42" spans="1:4" ht="18">
      <c r="A42" s="23" t="s">
        <v>212</v>
      </c>
      <c r="B42" s="23" t="s">
        <v>682</v>
      </c>
      <c r="C42" s="184" t="s">
        <v>684</v>
      </c>
      <c r="D42" s="185"/>
    </row>
  </sheetData>
  <sheetProtection/>
  <mergeCells count="13">
    <mergeCell ref="A1:D1"/>
    <mergeCell ref="C31:D31"/>
    <mergeCell ref="C32:D32"/>
    <mergeCell ref="C33:D33"/>
    <mergeCell ref="C34:D34"/>
    <mergeCell ref="C42:D42"/>
    <mergeCell ref="C41:D41"/>
    <mergeCell ref="C35:D35"/>
    <mergeCell ref="C40:D40"/>
    <mergeCell ref="C38:D38"/>
    <mergeCell ref="C39:D39"/>
    <mergeCell ref="C36:D36"/>
    <mergeCell ref="C37:D37"/>
  </mergeCells>
  <printOptions/>
  <pageMargins left="0.25" right="0.25" top="0.75" bottom="0.75" header="0.3" footer="0.3"/>
  <pageSetup fitToHeight="0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5"/>
  <sheetViews>
    <sheetView zoomScalePageLayoutView="0" workbookViewId="0" topLeftCell="A1">
      <selection activeCell="G69" sqref="G69"/>
    </sheetView>
  </sheetViews>
  <sheetFormatPr defaultColWidth="9.00390625" defaultRowHeight="12.75"/>
  <cols>
    <col min="1" max="1" width="12.375" style="9" customWidth="1"/>
    <col min="2" max="2" width="14.75390625" style="9" customWidth="1"/>
    <col min="3" max="3" width="37.125" style="9" customWidth="1"/>
    <col min="4" max="4" width="32.625" style="9" customWidth="1"/>
    <col min="5" max="5" width="19.625" style="9" customWidth="1"/>
    <col min="6" max="16384" width="9.125" style="9" customWidth="1"/>
  </cols>
  <sheetData>
    <row r="1" spans="1:5" s="10" customFormat="1" ht="24.75" customHeight="1" thickBot="1">
      <c r="A1" s="187" t="s">
        <v>54</v>
      </c>
      <c r="B1" s="188"/>
      <c r="C1" s="189"/>
      <c r="D1" s="189"/>
      <c r="E1" s="190"/>
    </row>
    <row r="2" spans="1:5" ht="24.75" customHeight="1">
      <c r="A2" s="28" t="s">
        <v>303</v>
      </c>
      <c r="B2" s="28" t="s">
        <v>252</v>
      </c>
      <c r="C2" s="28" t="s">
        <v>577</v>
      </c>
      <c r="D2" s="191" t="s">
        <v>253</v>
      </c>
      <c r="E2" s="191"/>
    </row>
    <row r="3" spans="1:5" ht="24.75" customHeight="1">
      <c r="A3" s="23" t="s">
        <v>190</v>
      </c>
      <c r="B3" s="23">
        <v>88328009</v>
      </c>
      <c r="C3" s="154"/>
      <c r="D3" s="184" t="s">
        <v>295</v>
      </c>
      <c r="E3" s="185"/>
    </row>
    <row r="4" spans="1:5" ht="24.75" customHeight="1">
      <c r="A4" s="23" t="s">
        <v>193</v>
      </c>
      <c r="B4" s="23">
        <v>47940070</v>
      </c>
      <c r="C4" s="154"/>
      <c r="D4" s="184" t="s">
        <v>296</v>
      </c>
      <c r="E4" s="185"/>
    </row>
    <row r="5" spans="1:5" ht="24.75" customHeight="1">
      <c r="A5" s="23" t="s">
        <v>195</v>
      </c>
      <c r="B5" s="23">
        <v>8842212</v>
      </c>
      <c r="C5" s="154"/>
      <c r="D5" s="184" t="s">
        <v>297</v>
      </c>
      <c r="E5" s="185"/>
    </row>
    <row r="6" spans="1:5" ht="24.75" customHeight="1">
      <c r="A6" s="23" t="s">
        <v>197</v>
      </c>
      <c r="B6" s="23">
        <v>9965326</v>
      </c>
      <c r="C6" s="154"/>
      <c r="D6" s="184" t="s">
        <v>298</v>
      </c>
      <c r="E6" s="185"/>
    </row>
    <row r="7" spans="1:5" ht="24.75" customHeight="1">
      <c r="A7" s="23" t="s">
        <v>198</v>
      </c>
      <c r="B7" s="23">
        <v>8330465</v>
      </c>
      <c r="C7" s="154"/>
      <c r="D7" s="184" t="s">
        <v>299</v>
      </c>
      <c r="E7" s="185"/>
    </row>
    <row r="8" spans="1:5" ht="24.75" customHeight="1">
      <c r="A8" s="23" t="s">
        <v>203</v>
      </c>
      <c r="B8" s="23">
        <v>7711302</v>
      </c>
      <c r="C8" s="154"/>
      <c r="D8" s="184" t="s">
        <v>300</v>
      </c>
      <c r="E8" s="185"/>
    </row>
    <row r="9" spans="1:5" ht="24.75" customHeight="1">
      <c r="A9" s="23" t="s">
        <v>204</v>
      </c>
      <c r="B9" s="23">
        <v>91826108</v>
      </c>
      <c r="C9" s="154"/>
      <c r="D9" s="184" t="s">
        <v>302</v>
      </c>
      <c r="E9" s="185"/>
    </row>
    <row r="10" spans="1:5" ht="24.75" customHeight="1">
      <c r="A10" s="23" t="s">
        <v>196</v>
      </c>
      <c r="B10" s="23">
        <v>70339813</v>
      </c>
      <c r="C10" s="154"/>
      <c r="D10" s="184" t="s">
        <v>301</v>
      </c>
      <c r="E10" s="185"/>
    </row>
    <row r="11" spans="1:5" ht="24.75" customHeight="1">
      <c r="A11" s="23" t="s">
        <v>205</v>
      </c>
      <c r="B11" s="24">
        <v>10292240</v>
      </c>
      <c r="C11" s="148"/>
      <c r="D11" s="184" t="s">
        <v>354</v>
      </c>
      <c r="E11" s="185"/>
    </row>
    <row r="12" spans="1:5" ht="24.75" customHeight="1">
      <c r="A12" s="23" t="s">
        <v>211</v>
      </c>
      <c r="B12" s="23">
        <v>26388674</v>
      </c>
      <c r="C12" s="154"/>
      <c r="D12" s="184" t="s">
        <v>349</v>
      </c>
      <c r="E12" s="185"/>
    </row>
    <row r="13" spans="1:5" ht="24.75" customHeight="1">
      <c r="A13" s="23" t="s">
        <v>212</v>
      </c>
      <c r="B13" s="23">
        <v>47940087</v>
      </c>
      <c r="C13" s="154"/>
      <c r="D13" s="184" t="s">
        <v>351</v>
      </c>
      <c r="E13" s="185"/>
    </row>
    <row r="14" spans="1:5" ht="24.75" customHeight="1">
      <c r="A14" s="23" t="s">
        <v>213</v>
      </c>
      <c r="B14" s="23">
        <v>9418619</v>
      </c>
      <c r="C14" s="154"/>
      <c r="D14" s="184" t="s">
        <v>301</v>
      </c>
      <c r="E14" s="185"/>
    </row>
    <row r="15" spans="1:5" ht="24.75" customHeight="1">
      <c r="A15" s="24" t="s">
        <v>214</v>
      </c>
      <c r="B15" s="106">
        <v>83015031</v>
      </c>
      <c r="C15" s="151"/>
      <c r="D15" s="184" t="s">
        <v>429</v>
      </c>
      <c r="E15" s="185"/>
    </row>
    <row r="16" spans="1:5" ht="24.75" customHeight="1">
      <c r="A16" s="81" t="s">
        <v>215</v>
      </c>
      <c r="B16" s="81">
        <v>83015031</v>
      </c>
      <c r="C16" s="150"/>
      <c r="D16" s="194" t="s">
        <v>452</v>
      </c>
      <c r="E16" s="194"/>
    </row>
    <row r="17" spans="1:5" ht="24.75" customHeight="1">
      <c r="A17" s="112" t="s">
        <v>484</v>
      </c>
      <c r="B17" s="112">
        <v>24282001</v>
      </c>
      <c r="C17" s="150"/>
      <c r="D17" s="194" t="s">
        <v>514</v>
      </c>
      <c r="E17" s="194"/>
    </row>
    <row r="18" spans="1:5" ht="24.75" customHeight="1">
      <c r="A18" s="118" t="s">
        <v>218</v>
      </c>
      <c r="B18" s="118">
        <v>91809412</v>
      </c>
      <c r="C18" s="150"/>
      <c r="D18" s="194" t="s">
        <v>522</v>
      </c>
      <c r="E18" s="194"/>
    </row>
    <row r="19" ht="24.75" customHeight="1" thickBot="1"/>
    <row r="20" spans="1:5" ht="21" customHeight="1" thickBot="1">
      <c r="A20" s="187" t="s">
        <v>66</v>
      </c>
      <c r="B20" s="188"/>
      <c r="C20" s="189"/>
      <c r="D20" s="189"/>
      <c r="E20" s="190"/>
    </row>
    <row r="21" spans="1:5" ht="24.75" customHeight="1">
      <c r="A21" s="28" t="s">
        <v>303</v>
      </c>
      <c r="B21" s="4" t="s">
        <v>252</v>
      </c>
      <c r="C21" s="28" t="s">
        <v>577</v>
      </c>
      <c r="D21" s="192" t="s">
        <v>253</v>
      </c>
      <c r="E21" s="193"/>
    </row>
    <row r="22" spans="1:5" ht="29.25" customHeight="1">
      <c r="A22" s="21" t="s">
        <v>190</v>
      </c>
      <c r="B22" s="23">
        <v>25378690</v>
      </c>
      <c r="C22" s="154"/>
      <c r="D22" s="184" t="s">
        <v>293</v>
      </c>
      <c r="E22" s="185"/>
    </row>
    <row r="23" spans="1:5" ht="29.25" customHeight="1">
      <c r="A23" s="21" t="s">
        <v>193</v>
      </c>
      <c r="B23" s="23">
        <v>89126586</v>
      </c>
      <c r="C23" s="154"/>
      <c r="D23" s="184" t="s">
        <v>292</v>
      </c>
      <c r="E23" s="185"/>
    </row>
    <row r="24" spans="1:5" ht="29.25" customHeight="1">
      <c r="A24" s="21" t="s">
        <v>195</v>
      </c>
      <c r="B24" s="23">
        <v>89528981</v>
      </c>
      <c r="C24" s="154"/>
      <c r="D24" s="184" t="s">
        <v>291</v>
      </c>
      <c r="E24" s="185"/>
    </row>
    <row r="25" spans="1:5" ht="29.25" customHeight="1">
      <c r="A25" s="21" t="s">
        <v>197</v>
      </c>
      <c r="B25" s="23">
        <v>10700575</v>
      </c>
      <c r="C25" s="154"/>
      <c r="D25" s="184" t="s">
        <v>290</v>
      </c>
      <c r="E25" s="185"/>
    </row>
    <row r="26" spans="1:5" ht="29.25" customHeight="1">
      <c r="A26" s="21" t="s">
        <v>198</v>
      </c>
      <c r="B26" s="23">
        <v>60430276</v>
      </c>
      <c r="C26" s="154"/>
      <c r="D26" s="184" t="s">
        <v>289</v>
      </c>
      <c r="E26" s="185"/>
    </row>
    <row r="27" spans="1:5" ht="29.25" customHeight="1">
      <c r="A27" s="21" t="s">
        <v>203</v>
      </c>
      <c r="B27" s="23">
        <v>60430524</v>
      </c>
      <c r="C27" s="154"/>
      <c r="D27" s="184" t="s">
        <v>287</v>
      </c>
      <c r="E27" s="185"/>
    </row>
    <row r="28" spans="1:5" ht="29.25" customHeight="1">
      <c r="A28" s="21" t="s">
        <v>204</v>
      </c>
      <c r="B28" s="23">
        <v>98013181</v>
      </c>
      <c r="C28" s="154"/>
      <c r="D28" s="184" t="s">
        <v>286</v>
      </c>
      <c r="E28" s="185"/>
    </row>
    <row r="29" spans="1:5" ht="29.25" customHeight="1">
      <c r="A29" s="21" t="s">
        <v>196</v>
      </c>
      <c r="B29" s="23">
        <v>61204347</v>
      </c>
      <c r="C29" s="154"/>
      <c r="D29" s="184" t="s">
        <v>285</v>
      </c>
      <c r="E29" s="185"/>
    </row>
    <row r="30" spans="1:5" ht="29.25" customHeight="1">
      <c r="A30" s="21" t="s">
        <v>205</v>
      </c>
      <c r="B30" s="23">
        <v>9917187</v>
      </c>
      <c r="C30" s="154"/>
      <c r="D30" s="184" t="s">
        <v>284</v>
      </c>
      <c r="E30" s="185"/>
    </row>
    <row r="31" spans="1:5" ht="29.25" customHeight="1">
      <c r="A31" s="21" t="s">
        <v>211</v>
      </c>
      <c r="B31" s="23">
        <v>25368078</v>
      </c>
      <c r="C31" s="154"/>
      <c r="D31" s="184" t="s">
        <v>283</v>
      </c>
      <c r="E31" s="185"/>
    </row>
    <row r="32" spans="1:5" ht="29.25" customHeight="1">
      <c r="A32" s="21" t="s">
        <v>212</v>
      </c>
      <c r="B32" s="23">
        <v>11000900</v>
      </c>
      <c r="C32" s="154"/>
      <c r="D32" s="184" t="s">
        <v>282</v>
      </c>
      <c r="E32" s="185"/>
    </row>
    <row r="33" spans="1:5" ht="29.25" customHeight="1">
      <c r="A33" s="21" t="s">
        <v>213</v>
      </c>
      <c r="B33" s="23">
        <v>45346453</v>
      </c>
      <c r="C33" s="154"/>
      <c r="D33" s="184" t="s">
        <v>281</v>
      </c>
      <c r="E33" s="185"/>
    </row>
    <row r="34" spans="1:5" ht="29.25" customHeight="1">
      <c r="A34" s="21" t="s">
        <v>214</v>
      </c>
      <c r="B34" s="23">
        <v>80668885</v>
      </c>
      <c r="C34" s="154"/>
      <c r="D34" s="184" t="s">
        <v>280</v>
      </c>
      <c r="E34" s="185"/>
    </row>
    <row r="35" spans="1:5" ht="29.25" customHeight="1">
      <c r="A35" s="21" t="s">
        <v>215</v>
      </c>
      <c r="B35" s="23">
        <v>27551437</v>
      </c>
      <c r="C35" s="154"/>
      <c r="D35" s="184" t="s">
        <v>279</v>
      </c>
      <c r="E35" s="185"/>
    </row>
    <row r="36" spans="1:5" ht="29.25" customHeight="1">
      <c r="A36" s="21" t="s">
        <v>217</v>
      </c>
      <c r="B36" s="23">
        <v>10058531</v>
      </c>
      <c r="C36" s="154"/>
      <c r="D36" s="184" t="s">
        <v>278</v>
      </c>
      <c r="E36" s="185"/>
    </row>
    <row r="37" spans="1:5" ht="29.25" customHeight="1">
      <c r="A37" s="21" t="s">
        <v>218</v>
      </c>
      <c r="B37" s="23">
        <v>8977603</v>
      </c>
      <c r="C37" s="154"/>
      <c r="D37" s="184" t="s">
        <v>277</v>
      </c>
      <c r="E37" s="185"/>
    </row>
    <row r="38" spans="1:5" ht="29.25" customHeight="1">
      <c r="A38" s="21" t="s">
        <v>219</v>
      </c>
      <c r="B38" s="23">
        <v>3524206</v>
      </c>
      <c r="C38" s="154"/>
      <c r="D38" s="184" t="s">
        <v>276</v>
      </c>
      <c r="E38" s="185"/>
    </row>
    <row r="39" spans="1:5" ht="29.25" customHeight="1">
      <c r="A39" s="21" t="s">
        <v>227</v>
      </c>
      <c r="B39" s="23">
        <v>10129514</v>
      </c>
      <c r="C39" s="154"/>
      <c r="D39" s="184" t="s">
        <v>275</v>
      </c>
      <c r="E39" s="185"/>
    </row>
    <row r="40" spans="1:5" ht="29.25" customHeight="1">
      <c r="A40" s="21" t="s">
        <v>229</v>
      </c>
      <c r="B40" s="23">
        <v>88978217</v>
      </c>
      <c r="C40" s="154"/>
      <c r="D40" s="184" t="s">
        <v>288</v>
      </c>
      <c r="E40" s="185"/>
    </row>
    <row r="41" spans="1:5" ht="29.25" customHeight="1">
      <c r="A41" s="21" t="s">
        <v>230</v>
      </c>
      <c r="B41" s="27" t="s">
        <v>274</v>
      </c>
      <c r="C41" s="155"/>
      <c r="D41" s="184" t="s">
        <v>271</v>
      </c>
      <c r="E41" s="185"/>
    </row>
    <row r="42" spans="1:5" ht="29.25" customHeight="1">
      <c r="A42" s="22" t="s">
        <v>232</v>
      </c>
      <c r="B42" s="24">
        <v>60431394</v>
      </c>
      <c r="C42" s="148"/>
      <c r="D42" s="184" t="s">
        <v>272</v>
      </c>
      <c r="E42" s="185"/>
    </row>
    <row r="43" spans="1:5" ht="29.25" customHeight="1">
      <c r="A43" s="22" t="s">
        <v>233</v>
      </c>
      <c r="B43" s="24">
        <v>24954185</v>
      </c>
      <c r="C43" s="148"/>
      <c r="D43" s="184" t="s">
        <v>273</v>
      </c>
      <c r="E43" s="185"/>
    </row>
    <row r="44" spans="1:5" ht="29.25" customHeight="1">
      <c r="A44" s="22" t="s">
        <v>234</v>
      </c>
      <c r="B44" s="24">
        <v>60430064</v>
      </c>
      <c r="C44" s="148"/>
      <c r="D44" s="184" t="s">
        <v>270</v>
      </c>
      <c r="E44" s="185"/>
    </row>
    <row r="45" spans="1:5" ht="29.25" customHeight="1">
      <c r="A45" s="22" t="s">
        <v>235</v>
      </c>
      <c r="B45" s="24">
        <v>12157</v>
      </c>
      <c r="C45" s="148"/>
      <c r="D45" s="184" t="s">
        <v>269</v>
      </c>
      <c r="E45" s="185"/>
    </row>
    <row r="46" spans="1:5" ht="29.25" customHeight="1">
      <c r="A46" s="22" t="s">
        <v>236</v>
      </c>
      <c r="B46" s="24">
        <v>7977943</v>
      </c>
      <c r="C46" s="159" t="s">
        <v>578</v>
      </c>
      <c r="D46" s="184" t="s">
        <v>267</v>
      </c>
      <c r="E46" s="185"/>
    </row>
    <row r="47" spans="1:5" ht="29.25" customHeight="1">
      <c r="A47" s="22" t="s">
        <v>237</v>
      </c>
      <c r="B47" s="24">
        <v>47049503</v>
      </c>
      <c r="C47" s="148" t="s">
        <v>579</v>
      </c>
      <c r="D47" s="184" t="s">
        <v>268</v>
      </c>
      <c r="E47" s="185"/>
    </row>
    <row r="48" spans="1:5" ht="29.25" customHeight="1">
      <c r="A48" s="22" t="s">
        <v>238</v>
      </c>
      <c r="B48" s="24">
        <v>10688844</v>
      </c>
      <c r="C48" s="148" t="s">
        <v>580</v>
      </c>
      <c r="D48" s="184" t="s">
        <v>257</v>
      </c>
      <c r="E48" s="185"/>
    </row>
    <row r="49" spans="1:5" ht="29.25" customHeight="1">
      <c r="A49" s="22" t="s">
        <v>240</v>
      </c>
      <c r="B49" s="24">
        <v>24834201</v>
      </c>
      <c r="C49" s="148" t="s">
        <v>581</v>
      </c>
      <c r="D49" s="184" t="s">
        <v>258</v>
      </c>
      <c r="E49" s="185"/>
    </row>
    <row r="50" spans="1:5" ht="29.25" customHeight="1">
      <c r="A50" s="22" t="s">
        <v>241</v>
      </c>
      <c r="B50" s="24">
        <v>24676709</v>
      </c>
      <c r="C50" s="148"/>
      <c r="D50" s="184" t="s">
        <v>259</v>
      </c>
      <c r="E50" s="185"/>
    </row>
    <row r="51" spans="1:5" ht="29.25" customHeight="1">
      <c r="A51" s="22" t="s">
        <v>242</v>
      </c>
      <c r="B51" s="24">
        <v>47400628</v>
      </c>
      <c r="C51" s="148"/>
      <c r="D51" s="184" t="s">
        <v>260</v>
      </c>
      <c r="E51" s="185"/>
    </row>
    <row r="52" spans="1:5" ht="29.25" customHeight="1">
      <c r="A52" s="22" t="s">
        <v>244</v>
      </c>
      <c r="B52" s="24">
        <v>704665750</v>
      </c>
      <c r="C52" s="148"/>
      <c r="D52" s="184" t="s">
        <v>261</v>
      </c>
      <c r="E52" s="185"/>
    </row>
    <row r="53" spans="1:5" ht="29.25" customHeight="1">
      <c r="A53" s="22" t="s">
        <v>245</v>
      </c>
      <c r="B53" s="25" t="s">
        <v>255</v>
      </c>
      <c r="C53" s="156" t="s">
        <v>582</v>
      </c>
      <c r="D53" s="184" t="s">
        <v>262</v>
      </c>
      <c r="E53" s="185"/>
    </row>
    <row r="54" spans="1:5" ht="29.25" customHeight="1">
      <c r="A54" s="22" t="s">
        <v>246</v>
      </c>
      <c r="B54" s="24">
        <v>3348711</v>
      </c>
      <c r="C54" s="148"/>
      <c r="D54" s="184" t="s">
        <v>266</v>
      </c>
      <c r="E54" s="185"/>
    </row>
    <row r="55" spans="1:5" ht="29.25" customHeight="1">
      <c r="A55" s="22" t="s">
        <v>248</v>
      </c>
      <c r="B55" s="24">
        <v>23145916</v>
      </c>
      <c r="C55" s="148"/>
      <c r="D55" s="184" t="s">
        <v>263</v>
      </c>
      <c r="E55" s="185"/>
    </row>
    <row r="56" spans="1:5" ht="29.25" customHeight="1">
      <c r="A56" s="22" t="s">
        <v>249</v>
      </c>
      <c r="B56" s="24">
        <v>26548615</v>
      </c>
      <c r="C56" s="148"/>
      <c r="D56" s="184" t="s">
        <v>264</v>
      </c>
      <c r="E56" s="185"/>
    </row>
    <row r="57" spans="1:5" ht="29.25" customHeight="1">
      <c r="A57" s="22" t="s">
        <v>250</v>
      </c>
      <c r="B57" s="24">
        <v>60553794</v>
      </c>
      <c r="C57" s="148"/>
      <c r="D57" s="184" t="s">
        <v>265</v>
      </c>
      <c r="E57" s="185"/>
    </row>
    <row r="58" spans="1:5" ht="29.25" customHeight="1">
      <c r="A58" s="22" t="s">
        <v>251</v>
      </c>
      <c r="B58" s="24">
        <v>96863077</v>
      </c>
      <c r="C58" s="148"/>
      <c r="D58" s="184" t="s">
        <v>256</v>
      </c>
      <c r="E58" s="185"/>
    </row>
    <row r="59" spans="1:5" ht="29.25" customHeight="1">
      <c r="A59" s="22" t="s">
        <v>357</v>
      </c>
      <c r="B59" s="36" t="s">
        <v>388</v>
      </c>
      <c r="C59" s="36"/>
      <c r="D59" s="184" t="s">
        <v>362</v>
      </c>
      <c r="E59" s="185"/>
    </row>
    <row r="60" spans="1:5" ht="29.25" customHeight="1">
      <c r="A60" s="22" t="s">
        <v>359</v>
      </c>
      <c r="B60" s="37" t="s">
        <v>388</v>
      </c>
      <c r="C60" s="157"/>
      <c r="D60" s="184" t="s">
        <v>363</v>
      </c>
      <c r="E60" s="185"/>
    </row>
    <row r="61" spans="1:5" ht="29.25" customHeight="1">
      <c r="A61" s="22" t="s">
        <v>370</v>
      </c>
      <c r="B61" s="24">
        <v>81240024</v>
      </c>
      <c r="C61" s="148"/>
      <c r="D61" s="184" t="s">
        <v>371</v>
      </c>
      <c r="E61" s="185"/>
    </row>
    <row r="62" spans="1:5" ht="29.25" customHeight="1">
      <c r="A62" s="22" t="s">
        <v>377</v>
      </c>
      <c r="B62" s="24">
        <v>81240040</v>
      </c>
      <c r="C62" s="148"/>
      <c r="D62" s="184" t="s">
        <v>378</v>
      </c>
      <c r="E62" s="185"/>
    </row>
    <row r="63" spans="1:5" ht="29.25" customHeight="1">
      <c r="A63" s="22" t="s">
        <v>380</v>
      </c>
      <c r="B63" s="24">
        <v>60430315</v>
      </c>
      <c r="C63" s="148"/>
      <c r="D63" s="184" t="s">
        <v>381</v>
      </c>
      <c r="E63" s="185"/>
    </row>
    <row r="64" spans="1:5" ht="29.25" customHeight="1">
      <c r="A64" s="22" t="s">
        <v>400</v>
      </c>
      <c r="B64" s="65">
        <v>27552465</v>
      </c>
      <c r="C64" s="148"/>
      <c r="D64" s="184" t="s">
        <v>402</v>
      </c>
      <c r="E64" s="185"/>
    </row>
    <row r="65" spans="1:5" ht="29.25" customHeight="1">
      <c r="A65" s="22" t="s">
        <v>408</v>
      </c>
      <c r="B65" s="80">
        <v>25039825</v>
      </c>
      <c r="C65" s="148"/>
      <c r="D65" s="184" t="s">
        <v>417</v>
      </c>
      <c r="E65" s="185"/>
    </row>
    <row r="66" spans="1:8" ht="29.25" customHeight="1">
      <c r="A66" s="22" t="s">
        <v>420</v>
      </c>
      <c r="B66" s="81">
        <v>81535020</v>
      </c>
      <c r="C66" s="151" t="s">
        <v>584</v>
      </c>
      <c r="D66" s="184" t="s">
        <v>436</v>
      </c>
      <c r="E66" s="185"/>
      <c r="F66" s="204" t="s">
        <v>583</v>
      </c>
      <c r="G66" s="205"/>
      <c r="H66" s="205"/>
    </row>
    <row r="67" spans="1:5" ht="29.25" customHeight="1">
      <c r="A67" s="112" t="s">
        <v>517</v>
      </c>
      <c r="B67" s="112">
        <v>7578416</v>
      </c>
      <c r="C67" s="150"/>
      <c r="D67" s="194" t="s">
        <v>518</v>
      </c>
      <c r="E67" s="194"/>
    </row>
    <row r="68" spans="1:5" ht="29.25" customHeight="1">
      <c r="A68" s="138" t="s">
        <v>535</v>
      </c>
      <c r="B68" s="138">
        <v>28601818</v>
      </c>
      <c r="C68" s="150"/>
      <c r="D68" s="194" t="s">
        <v>543</v>
      </c>
      <c r="E68" s="194"/>
    </row>
    <row r="69" spans="1:5" ht="29.25" customHeight="1">
      <c r="A69" s="141" t="s">
        <v>556</v>
      </c>
      <c r="B69" s="141"/>
      <c r="C69" s="150"/>
      <c r="D69" s="194" t="s">
        <v>563</v>
      </c>
      <c r="E69" s="194"/>
    </row>
    <row r="70" spans="1:5" ht="29.25" customHeight="1" thickBot="1">
      <c r="A70" s="168" t="s">
        <v>685</v>
      </c>
      <c r="B70" s="228" t="s">
        <v>682</v>
      </c>
      <c r="C70" s="168"/>
      <c r="D70" s="232" t="s">
        <v>695</v>
      </c>
      <c r="E70" s="232"/>
    </row>
    <row r="71" spans="1:5" s="3" customFormat="1" ht="24.75" customHeight="1" thickBot="1">
      <c r="A71" s="195" t="s">
        <v>67</v>
      </c>
      <c r="B71" s="196"/>
      <c r="C71" s="233"/>
      <c r="D71" s="196"/>
      <c r="E71" s="197"/>
    </row>
    <row r="72" spans="1:5" s="3" customFormat="1" ht="24.75" customHeight="1">
      <c r="A72" s="28" t="s">
        <v>303</v>
      </c>
      <c r="B72" s="28" t="s">
        <v>252</v>
      </c>
      <c r="C72" s="28"/>
      <c r="D72" s="191" t="s">
        <v>253</v>
      </c>
      <c r="E72" s="191"/>
    </row>
    <row r="73" spans="1:5" s="3" customFormat="1" ht="24.75" customHeight="1">
      <c r="A73" s="24" t="s">
        <v>190</v>
      </c>
      <c r="B73" s="24">
        <v>47624008</v>
      </c>
      <c r="C73" s="148"/>
      <c r="D73" s="184" t="s">
        <v>294</v>
      </c>
      <c r="E73" s="185"/>
    </row>
    <row r="74" spans="1:5" s="3" customFormat="1" ht="24.75" customHeight="1">
      <c r="A74" s="24" t="s">
        <v>193</v>
      </c>
      <c r="B74" s="24">
        <v>23807461</v>
      </c>
      <c r="C74" s="148"/>
      <c r="D74" s="184" t="s">
        <v>390</v>
      </c>
      <c r="E74" s="185"/>
    </row>
    <row r="75" spans="1:5" s="3" customFormat="1" ht="24.75" customHeight="1">
      <c r="A75" s="104" t="s">
        <v>486</v>
      </c>
      <c r="B75" s="104">
        <v>60430046</v>
      </c>
      <c r="C75" s="149"/>
      <c r="D75" s="186" t="s">
        <v>326</v>
      </c>
      <c r="E75" s="186"/>
    </row>
    <row r="76" s="3" customFormat="1" ht="24.75" customHeight="1" thickBot="1"/>
    <row r="77" spans="1:5" ht="24.75" customHeight="1" thickBot="1">
      <c r="A77" s="187" t="s">
        <v>9</v>
      </c>
      <c r="B77" s="188"/>
      <c r="C77" s="189"/>
      <c r="D77" s="189"/>
      <c r="E77" s="190"/>
    </row>
    <row r="78" spans="1:5" ht="24.75" customHeight="1">
      <c r="A78" s="28" t="s">
        <v>303</v>
      </c>
      <c r="B78" s="28" t="s">
        <v>252</v>
      </c>
      <c r="C78" s="28"/>
      <c r="D78" s="191" t="s">
        <v>253</v>
      </c>
      <c r="E78" s="191"/>
    </row>
    <row r="79" spans="1:5" ht="24.75" customHeight="1">
      <c r="A79" s="23" t="s">
        <v>190</v>
      </c>
      <c r="B79" s="23">
        <v>24145093</v>
      </c>
      <c r="C79" s="154"/>
      <c r="D79" s="184" t="s">
        <v>342</v>
      </c>
      <c r="E79" s="185"/>
    </row>
    <row r="80" spans="1:5" ht="24.75" customHeight="1">
      <c r="A80" s="23" t="s">
        <v>193</v>
      </c>
      <c r="B80" s="23">
        <v>8977115</v>
      </c>
      <c r="C80" s="154"/>
      <c r="D80" s="184" t="s">
        <v>341</v>
      </c>
      <c r="E80" s="185"/>
    </row>
    <row r="81" spans="1:5" ht="24.75" customHeight="1">
      <c r="A81" s="23" t="s">
        <v>195</v>
      </c>
      <c r="B81" s="23">
        <v>26832900</v>
      </c>
      <c r="C81" s="154"/>
      <c r="D81" s="184" t="s">
        <v>340</v>
      </c>
      <c r="E81" s="185"/>
    </row>
    <row r="82" spans="1:5" ht="24.75" customHeight="1">
      <c r="A82" s="23" t="s">
        <v>197</v>
      </c>
      <c r="B82" s="23">
        <v>46518221</v>
      </c>
      <c r="C82" s="154"/>
      <c r="D82" s="184" t="s">
        <v>339</v>
      </c>
      <c r="E82" s="185"/>
    </row>
    <row r="83" spans="1:5" ht="24.75" customHeight="1">
      <c r="A83" s="23" t="s">
        <v>198</v>
      </c>
      <c r="B83" s="23">
        <v>7690171</v>
      </c>
      <c r="C83" s="154"/>
      <c r="D83" s="184" t="s">
        <v>338</v>
      </c>
      <c r="E83" s="185"/>
    </row>
    <row r="84" spans="1:5" ht="24.75" customHeight="1">
      <c r="A84" s="23" t="s">
        <v>203</v>
      </c>
      <c r="B84" s="23">
        <v>4736910</v>
      </c>
      <c r="C84" s="154"/>
      <c r="D84" s="184" t="s">
        <v>337</v>
      </c>
      <c r="E84" s="185"/>
    </row>
    <row r="85" spans="1:5" ht="24.75" customHeight="1">
      <c r="A85" s="23" t="s">
        <v>204</v>
      </c>
      <c r="B85" s="27" t="s">
        <v>336</v>
      </c>
      <c r="C85" s="155"/>
      <c r="D85" s="184" t="s">
        <v>335</v>
      </c>
      <c r="E85" s="185"/>
    </row>
    <row r="86" spans="1:5" ht="24.75" customHeight="1">
      <c r="A86" s="23" t="s">
        <v>196</v>
      </c>
      <c r="B86" s="23">
        <v>2321815</v>
      </c>
      <c r="C86" s="154"/>
      <c r="D86" s="184" t="s">
        <v>334</v>
      </c>
      <c r="E86" s="185"/>
    </row>
    <row r="87" spans="1:5" ht="24.75" customHeight="1">
      <c r="A87" s="23" t="s">
        <v>205</v>
      </c>
      <c r="B87" s="23">
        <v>10051557</v>
      </c>
      <c r="C87" s="154"/>
      <c r="D87" s="184" t="s">
        <v>333</v>
      </c>
      <c r="E87" s="185"/>
    </row>
    <row r="88" spans="1:5" ht="24.75" customHeight="1">
      <c r="A88" s="23" t="s">
        <v>211</v>
      </c>
      <c r="B88" s="23">
        <v>46469648</v>
      </c>
      <c r="C88" s="154"/>
      <c r="D88" s="184" t="s">
        <v>332</v>
      </c>
      <c r="E88" s="185"/>
    </row>
    <row r="89" spans="1:5" ht="24.75" customHeight="1">
      <c r="A89" s="23" t="s">
        <v>212</v>
      </c>
      <c r="B89" s="23">
        <v>60553873</v>
      </c>
      <c r="C89" s="154"/>
      <c r="D89" s="184" t="s">
        <v>331</v>
      </c>
      <c r="E89" s="185"/>
    </row>
    <row r="90" spans="1:5" ht="24.75" customHeight="1">
      <c r="A90" s="23" t="s">
        <v>213</v>
      </c>
      <c r="B90" s="23">
        <v>7456</v>
      </c>
      <c r="C90" s="154"/>
      <c r="D90" s="184" t="s">
        <v>330</v>
      </c>
      <c r="E90" s="185"/>
    </row>
    <row r="91" spans="1:5" ht="24.75" customHeight="1">
      <c r="A91" s="23" t="s">
        <v>214</v>
      </c>
      <c r="B91" s="23">
        <v>47943084</v>
      </c>
      <c r="C91" s="154"/>
      <c r="D91" s="184" t="s">
        <v>329</v>
      </c>
      <c r="E91" s="185"/>
    </row>
    <row r="92" spans="1:5" ht="24.75" customHeight="1">
      <c r="A92" s="23" t="s">
        <v>215</v>
      </c>
      <c r="B92" s="23">
        <v>80667867</v>
      </c>
      <c r="C92" s="154"/>
      <c r="D92" s="184" t="s">
        <v>328</v>
      </c>
      <c r="E92" s="185"/>
    </row>
    <row r="93" spans="1:5" ht="24.75" customHeight="1">
      <c r="A93" s="23" t="s">
        <v>217</v>
      </c>
      <c r="B93" s="23">
        <v>90575597</v>
      </c>
      <c r="C93" s="154"/>
      <c r="D93" s="184" t="s">
        <v>327</v>
      </c>
      <c r="E93" s="185"/>
    </row>
    <row r="94" spans="1:5" ht="24.75" customHeight="1">
      <c r="A94" s="23" t="s">
        <v>218</v>
      </c>
      <c r="B94" s="23">
        <v>60430046</v>
      </c>
      <c r="C94" s="154"/>
      <c r="D94" s="184" t="s">
        <v>326</v>
      </c>
      <c r="E94" s="185"/>
    </row>
    <row r="95" spans="1:5" ht="24.75" customHeight="1">
      <c r="A95" s="23" t="s">
        <v>219</v>
      </c>
      <c r="B95" s="23">
        <v>10364275</v>
      </c>
      <c r="C95" s="154"/>
      <c r="D95" s="184" t="s">
        <v>325</v>
      </c>
      <c r="E95" s="185"/>
    </row>
    <row r="96" spans="1:5" ht="24.75" customHeight="1">
      <c r="A96" s="23" t="s">
        <v>227</v>
      </c>
      <c r="B96" s="23">
        <v>25090972</v>
      </c>
      <c r="C96" s="154"/>
      <c r="D96" s="184" t="s">
        <v>372</v>
      </c>
      <c r="E96" s="185"/>
    </row>
    <row r="97" spans="1:5" ht="24.75" customHeight="1">
      <c r="A97" s="23" t="s">
        <v>229</v>
      </c>
      <c r="B97" s="23">
        <v>26891648</v>
      </c>
      <c r="C97" s="154"/>
      <c r="D97" s="184" t="s">
        <v>375</v>
      </c>
      <c r="E97" s="185"/>
    </row>
    <row r="98" spans="1:5" ht="24.75" customHeight="1">
      <c r="A98" s="23" t="s">
        <v>230</v>
      </c>
      <c r="B98" s="23">
        <v>3009344</v>
      </c>
      <c r="C98" s="154"/>
      <c r="D98" s="184" t="s">
        <v>382</v>
      </c>
      <c r="E98" s="185"/>
    </row>
    <row r="99" spans="1:5" ht="24.75" customHeight="1">
      <c r="A99" s="24" t="s">
        <v>232</v>
      </c>
      <c r="B99" s="80">
        <v>81524711</v>
      </c>
      <c r="C99" s="148"/>
      <c r="D99" s="184" t="s">
        <v>430</v>
      </c>
      <c r="E99" s="185"/>
    </row>
    <row r="100" spans="1:5" ht="24.75" customHeight="1">
      <c r="A100" s="24" t="s">
        <v>233</v>
      </c>
      <c r="B100" s="80">
        <v>80078906</v>
      </c>
      <c r="C100" s="149"/>
      <c r="D100" s="186" t="s">
        <v>433</v>
      </c>
      <c r="E100" s="186"/>
    </row>
    <row r="101" spans="1:5" ht="24.75" customHeight="1">
      <c r="A101" s="106" t="s">
        <v>234</v>
      </c>
      <c r="B101" s="112">
        <v>25632335</v>
      </c>
      <c r="C101" s="151"/>
      <c r="D101" s="206" t="s">
        <v>475</v>
      </c>
      <c r="E101" s="207"/>
    </row>
    <row r="102" spans="1:5" ht="24.75" customHeight="1">
      <c r="A102" s="138" t="s">
        <v>235</v>
      </c>
      <c r="B102" s="138">
        <v>62352946</v>
      </c>
      <c r="C102" s="150"/>
      <c r="D102" s="194" t="s">
        <v>532</v>
      </c>
      <c r="E102" s="194"/>
    </row>
    <row r="103" spans="1:5" ht="24.75" customHeight="1">
      <c r="A103" s="168" t="s">
        <v>236</v>
      </c>
      <c r="B103" s="168" t="s">
        <v>682</v>
      </c>
      <c r="C103" s="229"/>
      <c r="D103" s="230" t="s">
        <v>681</v>
      </c>
      <c r="E103" s="231"/>
    </row>
    <row r="104" ht="24.75" customHeight="1" thickBot="1"/>
    <row r="105" spans="1:5" ht="24.75" customHeight="1" thickBot="1">
      <c r="A105" s="187" t="s">
        <v>5</v>
      </c>
      <c r="B105" s="188"/>
      <c r="C105" s="189"/>
      <c r="D105" s="189"/>
      <c r="E105" s="190"/>
    </row>
    <row r="106" spans="1:5" ht="24.75" customHeight="1">
      <c r="A106" s="28" t="s">
        <v>303</v>
      </c>
      <c r="B106" s="28" t="s">
        <v>252</v>
      </c>
      <c r="C106" s="28"/>
      <c r="D106" s="191" t="s">
        <v>253</v>
      </c>
      <c r="E106" s="191"/>
    </row>
    <row r="107" spans="1:5" ht="24.75" customHeight="1">
      <c r="A107" s="23" t="s">
        <v>190</v>
      </c>
      <c r="B107" s="23">
        <v>24919892</v>
      </c>
      <c r="C107" s="154"/>
      <c r="D107" s="184" t="s">
        <v>307</v>
      </c>
      <c r="E107" s="185"/>
    </row>
    <row r="108" spans="1:5" ht="24.75" customHeight="1">
      <c r="A108" s="23" t="s">
        <v>193</v>
      </c>
      <c r="B108" s="23">
        <v>60430287</v>
      </c>
      <c r="C108" s="154"/>
      <c r="D108" s="184" t="s">
        <v>306</v>
      </c>
      <c r="E108" s="185"/>
    </row>
    <row r="109" spans="1:5" ht="24.75" customHeight="1">
      <c r="A109" s="23" t="s">
        <v>195</v>
      </c>
      <c r="B109" s="23">
        <v>89529031</v>
      </c>
      <c r="C109" s="154"/>
      <c r="D109" s="184" t="s">
        <v>305</v>
      </c>
      <c r="E109" s="185"/>
    </row>
    <row r="110" spans="1:5" ht="24.75" customHeight="1">
      <c r="A110" s="23" t="s">
        <v>197</v>
      </c>
      <c r="B110" s="23">
        <v>60430521</v>
      </c>
      <c r="C110" s="154"/>
      <c r="D110" s="184" t="s">
        <v>304</v>
      </c>
      <c r="E110" s="185"/>
    </row>
    <row r="111" spans="1:5" ht="24.75" customHeight="1">
      <c r="A111" s="23" t="s">
        <v>198</v>
      </c>
      <c r="B111" s="23">
        <v>9876769</v>
      </c>
      <c r="C111" s="154"/>
      <c r="D111" s="184" t="s">
        <v>391</v>
      </c>
      <c r="E111" s="185"/>
    </row>
    <row r="112" spans="1:5" ht="24.75" customHeight="1">
      <c r="A112" s="23" t="s">
        <v>203</v>
      </c>
      <c r="B112" s="23">
        <v>10879889</v>
      </c>
      <c r="C112" s="154"/>
      <c r="D112" s="184" t="s">
        <v>347</v>
      </c>
      <c r="E112" s="185"/>
    </row>
    <row r="113" spans="1:5" ht="24.75" customHeight="1">
      <c r="A113" s="23" t="s">
        <v>204</v>
      </c>
      <c r="B113" s="23">
        <v>10879953</v>
      </c>
      <c r="C113" s="154"/>
      <c r="D113" s="184" t="s">
        <v>348</v>
      </c>
      <c r="E113" s="185"/>
    </row>
    <row r="114" spans="1:5" ht="24.75" customHeight="1">
      <c r="A114" s="64" t="s">
        <v>196</v>
      </c>
      <c r="B114" s="80">
        <v>92104502</v>
      </c>
      <c r="C114" s="149"/>
      <c r="D114" s="186" t="s">
        <v>437</v>
      </c>
      <c r="E114" s="186"/>
    </row>
    <row r="115" spans="1:5" ht="24.75" customHeight="1">
      <c r="A115" s="104" t="s">
        <v>474</v>
      </c>
      <c r="B115" s="104">
        <v>20011937</v>
      </c>
      <c r="C115" s="149"/>
      <c r="D115" s="186" t="s">
        <v>482</v>
      </c>
      <c r="E115" s="186"/>
    </row>
    <row r="116" ht="24.75" customHeight="1" thickBot="1"/>
    <row r="117" spans="1:5" ht="24.75" customHeight="1" thickBot="1">
      <c r="A117" s="187" t="s">
        <v>471</v>
      </c>
      <c r="B117" s="188"/>
      <c r="C117" s="189"/>
      <c r="D117" s="189"/>
      <c r="E117" s="190"/>
    </row>
    <row r="118" spans="1:5" ht="24.75" customHeight="1">
      <c r="A118" s="28" t="s">
        <v>303</v>
      </c>
      <c r="B118" s="28" t="s">
        <v>252</v>
      </c>
      <c r="C118" s="28"/>
      <c r="D118" s="191" t="s">
        <v>253</v>
      </c>
      <c r="E118" s="191"/>
    </row>
    <row r="119" spans="1:5" ht="24.75" customHeight="1">
      <c r="A119" s="23" t="s">
        <v>190</v>
      </c>
      <c r="B119" s="23">
        <v>9281102</v>
      </c>
      <c r="C119" s="154"/>
      <c r="D119" s="184" t="s">
        <v>309</v>
      </c>
      <c r="E119" s="185"/>
    </row>
    <row r="120" spans="1:5" ht="24.75" customHeight="1">
      <c r="A120" s="23" t="s">
        <v>193</v>
      </c>
      <c r="B120" s="23">
        <v>46929874</v>
      </c>
      <c r="C120" s="154"/>
      <c r="D120" s="184" t="s">
        <v>308</v>
      </c>
      <c r="E120" s="185"/>
    </row>
    <row r="121" spans="1:5" s="3" customFormat="1" ht="24.75" customHeight="1">
      <c r="A121" s="23" t="s">
        <v>195</v>
      </c>
      <c r="B121" s="23">
        <v>26832703</v>
      </c>
      <c r="C121" s="154"/>
      <c r="D121" s="184" t="s">
        <v>403</v>
      </c>
      <c r="E121" s="185"/>
    </row>
    <row r="122" spans="1:5" s="3" customFormat="1" ht="24.75" customHeight="1">
      <c r="A122" s="23" t="s">
        <v>197</v>
      </c>
      <c r="B122" s="80">
        <v>91832231</v>
      </c>
      <c r="C122" s="149"/>
      <c r="D122" s="186" t="s">
        <v>450</v>
      </c>
      <c r="E122" s="186"/>
    </row>
    <row r="123" spans="1:5" ht="24.75" customHeight="1">
      <c r="A123" s="137" t="s">
        <v>198</v>
      </c>
      <c r="B123" s="137">
        <v>12007065</v>
      </c>
      <c r="C123" s="149"/>
      <c r="D123" s="186" t="s">
        <v>528</v>
      </c>
      <c r="E123" s="186"/>
    </row>
    <row r="124" spans="1:5" ht="24.75" customHeight="1">
      <c r="A124" s="165" t="s">
        <v>203</v>
      </c>
      <c r="B124" s="165">
        <v>27996657</v>
      </c>
      <c r="C124" s="165"/>
      <c r="D124" s="186" t="s">
        <v>673</v>
      </c>
      <c r="E124" s="186"/>
    </row>
    <row r="125" spans="1:5" ht="24.75" customHeight="1" thickBot="1">
      <c r="A125" s="198" t="s">
        <v>62</v>
      </c>
      <c r="B125" s="199"/>
      <c r="C125" s="200"/>
      <c r="D125" s="200"/>
      <c r="E125" s="201"/>
    </row>
    <row r="126" spans="1:5" ht="24.75" customHeight="1">
      <c r="A126" s="28" t="s">
        <v>303</v>
      </c>
      <c r="B126" s="28" t="s">
        <v>252</v>
      </c>
      <c r="C126" s="28"/>
      <c r="D126" s="191" t="s">
        <v>253</v>
      </c>
      <c r="E126" s="191"/>
    </row>
    <row r="127" spans="1:5" ht="24.75" customHeight="1">
      <c r="A127" s="23" t="s">
        <v>190</v>
      </c>
      <c r="B127" s="23">
        <v>17127956</v>
      </c>
      <c r="C127" s="154"/>
      <c r="D127" s="184" t="s">
        <v>323</v>
      </c>
      <c r="E127" s="185"/>
    </row>
    <row r="128" spans="1:5" ht="24.75" customHeight="1">
      <c r="A128" s="23" t="s">
        <v>193</v>
      </c>
      <c r="B128" s="23">
        <v>14792047</v>
      </c>
      <c r="C128" s="154"/>
      <c r="D128" s="184" t="s">
        <v>324</v>
      </c>
      <c r="E128" s="185"/>
    </row>
    <row r="129" spans="1:5" ht="24.75" customHeight="1">
      <c r="A129" s="23" t="s">
        <v>195</v>
      </c>
      <c r="B129" s="23">
        <v>27599092</v>
      </c>
      <c r="C129" s="154"/>
      <c r="D129" s="184" t="s">
        <v>322</v>
      </c>
      <c r="E129" s="185"/>
    </row>
    <row r="130" spans="1:5" ht="24.75" customHeight="1">
      <c r="A130" s="23" t="s">
        <v>197</v>
      </c>
      <c r="B130" s="23">
        <v>89127957</v>
      </c>
      <c r="C130" s="154"/>
      <c r="D130" s="184" t="s">
        <v>321</v>
      </c>
      <c r="E130" s="185"/>
    </row>
    <row r="131" spans="1:5" ht="24.75" customHeight="1">
      <c r="A131" s="23" t="s">
        <v>198</v>
      </c>
      <c r="B131" s="23">
        <v>2705741</v>
      </c>
      <c r="C131" s="154"/>
      <c r="D131" s="184" t="s">
        <v>320</v>
      </c>
      <c r="E131" s="185"/>
    </row>
    <row r="132" spans="1:5" ht="24.75" customHeight="1">
      <c r="A132" s="23" t="s">
        <v>203</v>
      </c>
      <c r="B132" s="22">
        <v>11166365</v>
      </c>
      <c r="C132" s="151"/>
      <c r="D132" s="184" t="s">
        <v>439</v>
      </c>
      <c r="E132" s="185"/>
    </row>
    <row r="133" spans="1:5" ht="24.75" customHeight="1">
      <c r="A133" s="23" t="s">
        <v>204</v>
      </c>
      <c r="B133" s="23">
        <v>60430293</v>
      </c>
      <c r="C133" s="154"/>
      <c r="D133" s="184" t="s">
        <v>318</v>
      </c>
      <c r="E133" s="185"/>
    </row>
    <row r="134" spans="1:5" ht="24.75" customHeight="1">
      <c r="A134" s="23" t="s">
        <v>196</v>
      </c>
      <c r="B134" s="23">
        <v>1065684</v>
      </c>
      <c r="C134" s="154"/>
      <c r="D134" s="184" t="s">
        <v>317</v>
      </c>
      <c r="E134" s="185"/>
    </row>
    <row r="135" spans="1:5" ht="24.75" customHeight="1">
      <c r="A135" s="23" t="s">
        <v>205</v>
      </c>
      <c r="B135" s="24">
        <v>11101808</v>
      </c>
      <c r="C135" s="148"/>
      <c r="D135" s="184" t="s">
        <v>316</v>
      </c>
      <c r="E135" s="185"/>
    </row>
    <row r="136" spans="1:5" ht="24.75" customHeight="1">
      <c r="A136" s="23" t="s">
        <v>211</v>
      </c>
      <c r="B136" s="24">
        <v>10816761</v>
      </c>
      <c r="C136" s="148"/>
      <c r="D136" s="184" t="s">
        <v>360</v>
      </c>
      <c r="E136" s="185"/>
    </row>
    <row r="137" spans="1:5" ht="24.75" customHeight="1">
      <c r="A137" s="23" t="s">
        <v>212</v>
      </c>
      <c r="B137" s="24"/>
      <c r="C137" s="148"/>
      <c r="D137" s="184" t="s">
        <v>366</v>
      </c>
      <c r="E137" s="185"/>
    </row>
    <row r="138" spans="1:5" s="3" customFormat="1" ht="24.75" customHeight="1">
      <c r="A138" s="23" t="s">
        <v>213</v>
      </c>
      <c r="B138" s="23"/>
      <c r="C138" s="154"/>
      <c r="D138" s="184" t="s">
        <v>405</v>
      </c>
      <c r="E138" s="185"/>
    </row>
    <row r="139" spans="1:5" s="3" customFormat="1" ht="24.75" customHeight="1">
      <c r="A139" s="24" t="s">
        <v>214</v>
      </c>
      <c r="B139" s="24">
        <v>81535029</v>
      </c>
      <c r="C139" s="148"/>
      <c r="D139" s="184" t="s">
        <v>427</v>
      </c>
      <c r="E139" s="185"/>
    </row>
    <row r="140" spans="1:5" ht="31.5" customHeight="1">
      <c r="A140" s="65" t="s">
        <v>215</v>
      </c>
      <c r="B140" s="81">
        <v>12053755</v>
      </c>
      <c r="C140" s="150"/>
      <c r="D140" s="186" t="s">
        <v>426</v>
      </c>
      <c r="E140" s="186"/>
    </row>
    <row r="141" spans="1:5" ht="24.75" customHeight="1">
      <c r="A141" s="104" t="s">
        <v>217</v>
      </c>
      <c r="B141" s="104">
        <v>24493135</v>
      </c>
      <c r="C141" s="149"/>
      <c r="D141" s="186" t="s">
        <v>483</v>
      </c>
      <c r="E141" s="186"/>
    </row>
    <row r="142" spans="1:5" ht="24.75" customHeight="1">
      <c r="A142" s="137" t="s">
        <v>218</v>
      </c>
      <c r="B142" s="137">
        <v>60807114</v>
      </c>
      <c r="C142" s="149"/>
      <c r="D142" s="186" t="s">
        <v>548</v>
      </c>
      <c r="E142" s="186"/>
    </row>
    <row r="143" spans="1:5" ht="24.75" customHeight="1" thickBot="1">
      <c r="A143" s="198" t="s">
        <v>0</v>
      </c>
      <c r="B143" s="199"/>
      <c r="C143" s="200"/>
      <c r="D143" s="200"/>
      <c r="E143" s="201"/>
    </row>
    <row r="144" spans="1:5" ht="24.75" customHeight="1">
      <c r="A144" s="28" t="s">
        <v>303</v>
      </c>
      <c r="B144" s="28" t="s">
        <v>252</v>
      </c>
      <c r="C144" s="28"/>
      <c r="D144" s="191" t="s">
        <v>253</v>
      </c>
      <c r="E144" s="191"/>
    </row>
    <row r="145" spans="1:5" ht="24.75" customHeight="1">
      <c r="A145" s="23" t="s">
        <v>190</v>
      </c>
      <c r="B145" s="23">
        <v>12782</v>
      </c>
      <c r="C145" s="154"/>
      <c r="D145" s="184" t="s">
        <v>315</v>
      </c>
      <c r="E145" s="185"/>
    </row>
    <row r="146" spans="1:5" ht="24.75" customHeight="1">
      <c r="A146" s="23" t="s">
        <v>193</v>
      </c>
      <c r="B146" s="23">
        <v>46469651</v>
      </c>
      <c r="C146" s="154"/>
      <c r="D146" s="184" t="s">
        <v>313</v>
      </c>
      <c r="E146" s="185"/>
    </row>
    <row r="147" spans="1:5" ht="24" customHeight="1">
      <c r="A147" s="23" t="s">
        <v>195</v>
      </c>
      <c r="B147" s="23">
        <v>60551918</v>
      </c>
      <c r="C147" s="154"/>
      <c r="D147" s="184" t="s">
        <v>312</v>
      </c>
      <c r="E147" s="185"/>
    </row>
    <row r="148" spans="1:5" ht="25.5" customHeight="1">
      <c r="A148" s="23" t="s">
        <v>197</v>
      </c>
      <c r="B148" s="23">
        <v>24796728</v>
      </c>
      <c r="C148" s="154"/>
      <c r="D148" s="184" t="s">
        <v>311</v>
      </c>
      <c r="E148" s="185"/>
    </row>
    <row r="149" spans="1:5" ht="21" customHeight="1">
      <c r="A149" s="23" t="s">
        <v>198</v>
      </c>
      <c r="B149" s="23">
        <v>27682353</v>
      </c>
      <c r="C149" s="154"/>
      <c r="D149" s="184" t="s">
        <v>314</v>
      </c>
      <c r="E149" s="185"/>
    </row>
    <row r="150" spans="1:5" ht="24.75" customHeight="1">
      <c r="A150" s="23" t="s">
        <v>203</v>
      </c>
      <c r="B150" s="23">
        <v>8532098</v>
      </c>
      <c r="C150" s="154"/>
      <c r="D150" s="184" t="s">
        <v>310</v>
      </c>
      <c r="E150" s="185"/>
    </row>
    <row r="151" spans="1:5" ht="24.75" customHeight="1">
      <c r="A151" s="23" t="s">
        <v>204</v>
      </c>
      <c r="B151" s="23">
        <v>3451603</v>
      </c>
      <c r="C151" s="154"/>
      <c r="D151" s="184" t="s">
        <v>367</v>
      </c>
      <c r="E151" s="185"/>
    </row>
    <row r="152" spans="1:5" ht="24.75" customHeight="1">
      <c r="A152" s="23" t="s">
        <v>196</v>
      </c>
      <c r="B152" s="23">
        <v>63011745</v>
      </c>
      <c r="C152" s="154"/>
      <c r="D152" s="184" t="s">
        <v>368</v>
      </c>
      <c r="E152" s="185"/>
    </row>
    <row r="153" spans="1:5" ht="26.25" customHeight="1">
      <c r="A153" s="23" t="s">
        <v>205</v>
      </c>
      <c r="B153" s="23">
        <v>81240017</v>
      </c>
      <c r="C153" s="154"/>
      <c r="D153" s="184" t="s">
        <v>376</v>
      </c>
      <c r="E153" s="185"/>
    </row>
    <row r="154" spans="1:5" ht="25.5" customHeight="1" hidden="1">
      <c r="A154" s="43" t="s">
        <v>211</v>
      </c>
      <c r="B154" s="43"/>
      <c r="C154" s="158"/>
      <c r="D154" s="202" t="s">
        <v>438</v>
      </c>
      <c r="E154" s="203"/>
    </row>
    <row r="155" spans="1:5" ht="18">
      <c r="A155" s="23" t="s">
        <v>212</v>
      </c>
      <c r="B155" s="23" t="s">
        <v>682</v>
      </c>
      <c r="C155" s="154"/>
      <c r="D155" s="184" t="s">
        <v>684</v>
      </c>
      <c r="E155" s="185"/>
    </row>
  </sheetData>
  <sheetProtection/>
  <mergeCells count="152">
    <mergeCell ref="D103:E103"/>
    <mergeCell ref="D155:E155"/>
    <mergeCell ref="D70:E70"/>
    <mergeCell ref="D124:E124"/>
    <mergeCell ref="F66:H66"/>
    <mergeCell ref="D102:E102"/>
    <mergeCell ref="D123:E123"/>
    <mergeCell ref="D142:E142"/>
    <mergeCell ref="D141:E141"/>
    <mergeCell ref="D75:E75"/>
    <mergeCell ref="D101:E101"/>
    <mergeCell ref="D122:E122"/>
    <mergeCell ref="A125:E125"/>
    <mergeCell ref="D127:E127"/>
    <mergeCell ref="D128:E128"/>
    <mergeCell ref="D154:E154"/>
    <mergeCell ref="D150:E150"/>
    <mergeCell ref="D151:E151"/>
    <mergeCell ref="D134:E134"/>
    <mergeCell ref="D135:E135"/>
    <mergeCell ref="D136:E136"/>
    <mergeCell ref="D138:E138"/>
    <mergeCell ref="D140:E140"/>
    <mergeCell ref="D144:E144"/>
    <mergeCell ref="D74:E74"/>
    <mergeCell ref="D96:E96"/>
    <mergeCell ref="D152:E152"/>
    <mergeCell ref="A143:E143"/>
    <mergeCell ref="D145:E145"/>
    <mergeCell ref="D146:E146"/>
    <mergeCell ref="D147:E147"/>
    <mergeCell ref="D148:E148"/>
    <mergeCell ref="D149:E149"/>
    <mergeCell ref="D133:E133"/>
    <mergeCell ref="D129:E129"/>
    <mergeCell ref="D131:E131"/>
    <mergeCell ref="D132:E132"/>
    <mergeCell ref="D130:E130"/>
    <mergeCell ref="D137:E137"/>
    <mergeCell ref="D139:E139"/>
    <mergeCell ref="D113:E113"/>
    <mergeCell ref="A105:E105"/>
    <mergeCell ref="D118:E118"/>
    <mergeCell ref="D119:E119"/>
    <mergeCell ref="D120:E120"/>
    <mergeCell ref="A117:E117"/>
    <mergeCell ref="D107:E107"/>
    <mergeCell ref="D111:E111"/>
    <mergeCell ref="D112:E112"/>
    <mergeCell ref="D115:E115"/>
    <mergeCell ref="D121:E121"/>
    <mergeCell ref="D91:E91"/>
    <mergeCell ref="D92:E92"/>
    <mergeCell ref="D93:E93"/>
    <mergeCell ref="D94:E94"/>
    <mergeCell ref="D95:E95"/>
    <mergeCell ref="D97:E97"/>
    <mergeCell ref="D108:E108"/>
    <mergeCell ref="D109:E109"/>
    <mergeCell ref="D110:E110"/>
    <mergeCell ref="D83:E83"/>
    <mergeCell ref="D84:E84"/>
    <mergeCell ref="D106:E106"/>
    <mergeCell ref="D85:E85"/>
    <mergeCell ref="D86:E86"/>
    <mergeCell ref="D87:E87"/>
    <mergeCell ref="D88:E88"/>
    <mergeCell ref="D89:E89"/>
    <mergeCell ref="D90:E90"/>
    <mergeCell ref="D98:E98"/>
    <mergeCell ref="A77:E77"/>
    <mergeCell ref="D78:E78"/>
    <mergeCell ref="D79:E79"/>
    <mergeCell ref="D80:E80"/>
    <mergeCell ref="D81:E81"/>
    <mergeCell ref="D82:E82"/>
    <mergeCell ref="D73:E73"/>
    <mergeCell ref="D61:E61"/>
    <mergeCell ref="D62:E62"/>
    <mergeCell ref="D63:E63"/>
    <mergeCell ref="D64:E64"/>
    <mergeCell ref="D65:E65"/>
    <mergeCell ref="D66:E66"/>
    <mergeCell ref="D68:E68"/>
    <mergeCell ref="D57:E57"/>
    <mergeCell ref="D58:E58"/>
    <mergeCell ref="D59:E59"/>
    <mergeCell ref="D60:E60"/>
    <mergeCell ref="A71:E71"/>
    <mergeCell ref="D72:E72"/>
    <mergeCell ref="D67:E67"/>
    <mergeCell ref="D69:E69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126:E126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13:E13"/>
    <mergeCell ref="A20:E20"/>
    <mergeCell ref="D21:E21"/>
    <mergeCell ref="D15:E15"/>
    <mergeCell ref="D22:E22"/>
    <mergeCell ref="D23:E23"/>
    <mergeCell ref="D14:E14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D99:E99"/>
    <mergeCell ref="D100:E100"/>
    <mergeCell ref="D114:E114"/>
    <mergeCell ref="D153:E153"/>
    <mergeCell ref="A1:E1"/>
    <mergeCell ref="D2:E2"/>
    <mergeCell ref="D3:E3"/>
    <mergeCell ref="D4:E4"/>
    <mergeCell ref="D5:E5"/>
    <mergeCell ref="D6:E6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87" r:id="rId1"/>
  <rowBreaks count="2" manualBreakCount="2">
    <brk id="50" max="3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0.75390625" style="38" customWidth="1"/>
    <col min="2" max="4" width="25.75390625" style="9" customWidth="1"/>
    <col min="5" max="16384" width="9.125" style="30" customWidth="1"/>
  </cols>
  <sheetData>
    <row r="1" spans="1:4" ht="32.25">
      <c r="A1" s="208" t="s">
        <v>696</v>
      </c>
      <c r="B1" s="208"/>
      <c r="C1" s="208"/>
      <c r="D1" s="208"/>
    </row>
    <row r="2" spans="1:4" ht="33" thickBot="1">
      <c r="A2" s="46"/>
      <c r="B2" s="46"/>
      <c r="C2" s="46"/>
      <c r="D2" s="46"/>
    </row>
    <row r="3" spans="1:4" s="59" customFormat="1" ht="56.25" thickBot="1">
      <c r="A3" s="56" t="s">
        <v>412</v>
      </c>
      <c r="B3" s="152" t="s">
        <v>160</v>
      </c>
      <c r="C3" s="153" t="s">
        <v>161</v>
      </c>
      <c r="D3" s="153" t="s">
        <v>410</v>
      </c>
    </row>
    <row r="4" spans="1:4" ht="25.5" customHeight="1">
      <c r="A4" s="47" t="s">
        <v>128</v>
      </c>
      <c r="B4" s="48">
        <f>'BIEDRUSKO 2022'!B83</f>
        <v>456</v>
      </c>
      <c r="C4" s="49">
        <f>'BIEDRUSKO 2022'!C83</f>
        <v>467</v>
      </c>
      <c r="D4" s="49">
        <v>16</v>
      </c>
    </row>
    <row r="5" spans="1:4" ht="25.5" customHeight="1">
      <c r="A5" s="50" t="s">
        <v>66</v>
      </c>
      <c r="B5" s="51">
        <f>'SUCHY LAS 2022'!B181</f>
        <v>1039</v>
      </c>
      <c r="C5" s="52">
        <f>'SUCHY LAS 2022'!C181</f>
        <v>1110</v>
      </c>
      <c r="D5" s="52">
        <v>49</v>
      </c>
    </row>
    <row r="6" spans="1:4" ht="25.5" customHeight="1">
      <c r="A6" s="50" t="s">
        <v>67</v>
      </c>
      <c r="B6" s="51">
        <f>'JELONEK 2022'!B15</f>
        <v>41</v>
      </c>
      <c r="C6" s="52">
        <f>'JELONEK 2022'!C15</f>
        <v>41</v>
      </c>
      <c r="D6" s="52">
        <v>3</v>
      </c>
    </row>
    <row r="7" spans="1:4" ht="25.5" customHeight="1">
      <c r="A7" s="50" t="s">
        <v>125</v>
      </c>
      <c r="B7" s="51">
        <f>'ZŁOTNIKI 2022'!B109</f>
        <v>701</v>
      </c>
      <c r="C7" s="52">
        <f>'ZŁOTNIKI 2022'!C109</f>
        <v>734</v>
      </c>
      <c r="D7" s="52">
        <v>25</v>
      </c>
    </row>
    <row r="8" spans="1:4" ht="25.5" customHeight="1">
      <c r="A8" s="50" t="s">
        <v>126</v>
      </c>
      <c r="B8" s="51">
        <f>'ZŁOTKOWO 2022'!B25</f>
        <v>104</v>
      </c>
      <c r="C8" s="52">
        <f>'ZŁOTKOWO 2022'!C25</f>
        <v>109</v>
      </c>
      <c r="D8" s="52">
        <v>9</v>
      </c>
    </row>
    <row r="9" spans="1:4" ht="25.5" customHeight="1">
      <c r="A9" s="50" t="s">
        <v>134</v>
      </c>
      <c r="B9" s="51">
        <f>'ZIELĄTKOWO 2022'!B30</f>
        <v>136</v>
      </c>
      <c r="C9" s="52">
        <f>'ZIELĄTKOWO 2022'!C30</f>
        <v>136</v>
      </c>
      <c r="D9" s="52">
        <v>6</v>
      </c>
    </row>
    <row r="10" spans="1:4" ht="25.5" customHeight="1">
      <c r="A10" s="50" t="s">
        <v>411</v>
      </c>
      <c r="B10" s="51">
        <f>'GOLĘCZEWO 2022'!B42</f>
        <v>210</v>
      </c>
      <c r="C10" s="52">
        <f>'GOLĘCZEWO 2022'!C42</f>
        <v>213</v>
      </c>
      <c r="D10" s="52">
        <v>16</v>
      </c>
    </row>
    <row r="11" spans="1:4" ht="25.5" customHeight="1" thickBot="1">
      <c r="A11" s="53" t="s">
        <v>127</v>
      </c>
      <c r="B11" s="54">
        <f>'CHLUDOWO 2022 '!B29</f>
        <v>93</v>
      </c>
      <c r="C11" s="55">
        <f>'CHLUDOWO 2022 '!C29</f>
        <v>93</v>
      </c>
      <c r="D11" s="55">
        <v>10</v>
      </c>
    </row>
    <row r="12" spans="1:4" s="62" customFormat="1" ht="44.25" customHeight="1" thickBot="1">
      <c r="A12" s="60" t="s">
        <v>129</v>
      </c>
      <c r="B12" s="56">
        <f>SUM(B4:B11)</f>
        <v>2780</v>
      </c>
      <c r="C12" s="61">
        <f>SUM(C4:C11)</f>
        <v>2903</v>
      </c>
      <c r="D12" s="61">
        <f>SUM(D4:D11)</f>
        <v>134</v>
      </c>
    </row>
    <row r="13" ht="15.75" customHeight="1"/>
    <row r="14" spans="1:4" ht="56.25" hidden="1" thickBot="1">
      <c r="A14" s="123" t="s">
        <v>533</v>
      </c>
      <c r="B14" s="57" t="s">
        <v>160</v>
      </c>
      <c r="C14" s="58" t="s">
        <v>161</v>
      </c>
      <c r="D14" s="58" t="s">
        <v>410</v>
      </c>
    </row>
    <row r="15" spans="1:4" ht="21" hidden="1">
      <c r="A15" s="47" t="s">
        <v>128</v>
      </c>
      <c r="B15" s="48">
        <v>0</v>
      </c>
      <c r="C15" s="49">
        <v>0</v>
      </c>
      <c r="D15" s="49">
        <v>0</v>
      </c>
    </row>
    <row r="16" spans="1:4" ht="21" hidden="1">
      <c r="A16" s="50" t="s">
        <v>66</v>
      </c>
      <c r="B16" s="51">
        <f>53+5+36+62+3+43+1+33+35+2+16+40+8+14+53+62+5+4+34</f>
        <v>509</v>
      </c>
      <c r="C16" s="52">
        <f>53+5+36+63+3+43+1+33+35+4+16+40+8+17+53+62+8+5+35</f>
        <v>520</v>
      </c>
      <c r="D16" s="52">
        <v>15</v>
      </c>
    </row>
    <row r="17" spans="1:4" ht="21" hidden="1">
      <c r="A17" s="50" t="s">
        <v>67</v>
      </c>
      <c r="B17" s="51">
        <v>8</v>
      </c>
      <c r="C17" s="52">
        <v>8</v>
      </c>
      <c r="D17" s="52">
        <v>1</v>
      </c>
    </row>
    <row r="18" spans="1:4" ht="21" hidden="1">
      <c r="A18" s="50" t="s">
        <v>125</v>
      </c>
      <c r="B18" s="51">
        <f>67+27+1+25+1+9+3+19</f>
        <v>152</v>
      </c>
      <c r="C18" s="52">
        <f>67+27+1+25+1+9+4+20+1</f>
        <v>155</v>
      </c>
      <c r="D18" s="52">
        <v>5</v>
      </c>
    </row>
    <row r="19" spans="1:4" ht="21" hidden="1">
      <c r="A19" s="50" t="s">
        <v>126</v>
      </c>
      <c r="B19" s="51">
        <f>13+14+25</f>
        <v>52</v>
      </c>
      <c r="C19" s="52">
        <f>13+14+25</f>
        <v>52</v>
      </c>
      <c r="D19" s="52">
        <v>3</v>
      </c>
    </row>
    <row r="20" spans="1:4" ht="21" hidden="1">
      <c r="A20" s="50" t="s">
        <v>134</v>
      </c>
      <c r="B20" s="51">
        <f>27+36+4+15</f>
        <v>82</v>
      </c>
      <c r="C20" s="52">
        <f>27+36+4+15</f>
        <v>82</v>
      </c>
      <c r="D20" s="52">
        <v>3</v>
      </c>
    </row>
    <row r="21" spans="1:4" ht="21" hidden="1">
      <c r="A21" s="50" t="s">
        <v>411</v>
      </c>
      <c r="B21" s="51">
        <f>11+54+33+14+58</f>
        <v>170</v>
      </c>
      <c r="C21" s="52">
        <f>11+54+33+14+58</f>
        <v>170</v>
      </c>
      <c r="D21" s="52">
        <v>5</v>
      </c>
    </row>
    <row r="22" spans="1:4" ht="21.75" hidden="1" thickBot="1">
      <c r="A22" s="53" t="s">
        <v>127</v>
      </c>
      <c r="B22" s="54">
        <v>217</v>
      </c>
      <c r="C22" s="55">
        <v>219</v>
      </c>
      <c r="D22" s="55">
        <v>5</v>
      </c>
    </row>
    <row r="23" spans="1:4" ht="28.5" hidden="1" thickBot="1">
      <c r="A23" s="124" t="s">
        <v>129</v>
      </c>
      <c r="B23" s="123">
        <f>SUM(B15:B22)</f>
        <v>1190</v>
      </c>
      <c r="C23" s="125">
        <f>SUM(C15:C22)</f>
        <v>1206</v>
      </c>
      <c r="D23" s="125">
        <f>SUM(D15:D22)</f>
        <v>37</v>
      </c>
    </row>
    <row r="24" ht="18.75" hidden="1" thickBot="1">
      <c r="D24" s="30"/>
    </row>
    <row r="25" spans="1:4" ht="31.5" hidden="1" thickBot="1">
      <c r="A25" s="126" t="s">
        <v>534</v>
      </c>
      <c r="B25" s="127">
        <f>B12+B23</f>
        <v>3970</v>
      </c>
      <c r="C25" s="128">
        <f>C12+C23</f>
        <v>4109</v>
      </c>
      <c r="D25" s="128">
        <f>D12+D23</f>
        <v>171</v>
      </c>
    </row>
    <row r="26" ht="18" hidden="1"/>
    <row r="27" ht="18" hidden="1"/>
    <row r="28" ht="18" hidden="1"/>
    <row r="29" ht="18" hidden="1"/>
    <row r="30" ht="18" hidden="1"/>
    <row r="31" ht="18" hidden="1"/>
  </sheetData>
  <sheetProtection/>
  <mergeCells count="1">
    <mergeCell ref="A1:D1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1"/>
  <sheetViews>
    <sheetView zoomScalePageLayoutView="0" workbookViewId="0" topLeftCell="A43">
      <selection activeCell="A47" sqref="A47"/>
    </sheetView>
  </sheetViews>
  <sheetFormatPr defaultColWidth="9.00390625" defaultRowHeight="12.75"/>
  <cols>
    <col min="1" max="1" width="40.75390625" style="9" customWidth="1"/>
    <col min="2" max="3" width="14.75390625" style="9" customWidth="1"/>
    <col min="4" max="4" width="18.125" style="9" customWidth="1"/>
    <col min="5" max="5" width="16.125" style="9" customWidth="1"/>
    <col min="6" max="6" width="16.375" style="9" customWidth="1"/>
    <col min="7" max="7" width="13.75390625" style="9" customWidth="1"/>
    <col min="8" max="8" width="15.25390625" style="9" customWidth="1"/>
    <col min="9" max="16384" width="9.125" style="9" customWidth="1"/>
  </cols>
  <sheetData>
    <row r="1" spans="1:7" s="10" customFormat="1" ht="30.75" thickBot="1">
      <c r="A1" s="187" t="s">
        <v>54</v>
      </c>
      <c r="B1" s="188"/>
      <c r="C1" s="189"/>
      <c r="D1" s="190"/>
      <c r="E1" s="109" t="s">
        <v>620</v>
      </c>
      <c r="F1" s="109" t="s">
        <v>631</v>
      </c>
      <c r="G1" s="110" t="s">
        <v>637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SUM(B4:B6)</f>
        <v>27</v>
      </c>
      <c r="C3" s="11">
        <f>SUM(C4:C6)</f>
        <v>27</v>
      </c>
      <c r="D3" s="11"/>
    </row>
    <row r="4" spans="1:8" s="3" customFormat="1" ht="18">
      <c r="A4" s="1" t="s">
        <v>57</v>
      </c>
      <c r="B4" s="12">
        <f>7+9</f>
        <v>16</v>
      </c>
      <c r="C4" s="12">
        <f>7+9</f>
        <v>16</v>
      </c>
      <c r="D4" s="12">
        <v>4</v>
      </c>
      <c r="H4" s="3" t="s">
        <v>677</v>
      </c>
    </row>
    <row r="5" spans="1:7" s="3" customFormat="1" ht="18">
      <c r="A5" s="1" t="s">
        <v>652</v>
      </c>
      <c r="B5" s="12">
        <v>5</v>
      </c>
      <c r="C5" s="12">
        <v>5</v>
      </c>
      <c r="D5" s="12">
        <v>4</v>
      </c>
      <c r="E5" s="3" t="s">
        <v>653</v>
      </c>
      <c r="F5" s="3" t="s">
        <v>654</v>
      </c>
      <c r="G5" s="161">
        <v>44148</v>
      </c>
    </row>
    <row r="6" spans="1:7" s="3" customFormat="1" ht="18">
      <c r="A6" s="1" t="s">
        <v>49</v>
      </c>
      <c r="B6" s="12">
        <v>6</v>
      </c>
      <c r="C6" s="12">
        <v>6</v>
      </c>
      <c r="D6" s="12">
        <v>4</v>
      </c>
      <c r="E6" s="3" t="s">
        <v>653</v>
      </c>
      <c r="F6" s="3" t="s">
        <v>654</v>
      </c>
      <c r="G6" s="161">
        <v>44148</v>
      </c>
    </row>
    <row r="7" spans="1:4" s="3" customFormat="1" ht="15">
      <c r="A7" s="11" t="s">
        <v>193</v>
      </c>
      <c r="B7" s="11">
        <f>SUM(B8:B9)</f>
        <v>20</v>
      </c>
      <c r="C7" s="11">
        <f>SUM(C8:C9)</f>
        <v>20</v>
      </c>
      <c r="D7" s="11"/>
    </row>
    <row r="8" spans="1:7" s="3" customFormat="1" ht="18">
      <c r="A8" s="1" t="s">
        <v>139</v>
      </c>
      <c r="B8" s="12">
        <v>13</v>
      </c>
      <c r="C8" s="12">
        <v>13</v>
      </c>
      <c r="D8" s="12">
        <v>8</v>
      </c>
      <c r="E8" s="3" t="s">
        <v>653</v>
      </c>
      <c r="F8" s="3" t="s">
        <v>654</v>
      </c>
      <c r="G8" s="161">
        <v>44148</v>
      </c>
    </row>
    <row r="9" spans="1:7" s="3" customFormat="1" ht="18">
      <c r="A9" s="13" t="s">
        <v>194</v>
      </c>
      <c r="B9" s="12">
        <v>7</v>
      </c>
      <c r="C9" s="12">
        <v>7</v>
      </c>
      <c r="D9" s="12">
        <v>4</v>
      </c>
      <c r="E9" s="3" t="s">
        <v>653</v>
      </c>
      <c r="F9" s="3" t="s">
        <v>654</v>
      </c>
      <c r="G9" s="161">
        <v>44148</v>
      </c>
    </row>
    <row r="10" spans="1:4" s="3" customFormat="1" ht="15">
      <c r="A10" s="11" t="s">
        <v>195</v>
      </c>
      <c r="B10" s="11">
        <f>SUM(B11:B16)</f>
        <v>31</v>
      </c>
      <c r="C10" s="11">
        <f>SUM(C11:C16)</f>
        <v>31</v>
      </c>
      <c r="D10" s="11"/>
    </row>
    <row r="11" spans="1:7" s="3" customFormat="1" ht="18">
      <c r="A11" s="1" t="s">
        <v>55</v>
      </c>
      <c r="B11" s="12">
        <v>13</v>
      </c>
      <c r="C11" s="12">
        <v>13</v>
      </c>
      <c r="D11" s="12">
        <v>9</v>
      </c>
      <c r="E11" s="3" t="s">
        <v>653</v>
      </c>
      <c r="F11" s="3" t="s">
        <v>654</v>
      </c>
      <c r="G11" s="161">
        <v>44148</v>
      </c>
    </row>
    <row r="12" spans="1:7" s="3" customFormat="1" ht="18">
      <c r="A12" s="1" t="s">
        <v>480</v>
      </c>
      <c r="B12" s="12">
        <v>2</v>
      </c>
      <c r="C12" s="12">
        <v>2</v>
      </c>
      <c r="D12" s="12">
        <v>5</v>
      </c>
      <c r="E12" s="3" t="s">
        <v>609</v>
      </c>
      <c r="F12" s="3" t="s">
        <v>660</v>
      </c>
      <c r="G12" s="161">
        <v>43200</v>
      </c>
    </row>
    <row r="13" spans="1:7" s="3" customFormat="1" ht="18">
      <c r="A13" s="1" t="s">
        <v>55</v>
      </c>
      <c r="B13" s="12">
        <v>4</v>
      </c>
      <c r="C13" s="12">
        <v>4</v>
      </c>
      <c r="D13" s="12" t="s">
        <v>702</v>
      </c>
      <c r="E13" s="3" t="s">
        <v>690</v>
      </c>
      <c r="F13" s="163">
        <v>44501</v>
      </c>
      <c r="G13" s="161"/>
    </row>
    <row r="14" spans="1:7" s="3" customFormat="1" ht="18">
      <c r="A14" s="1" t="s">
        <v>71</v>
      </c>
      <c r="B14" s="12">
        <v>6</v>
      </c>
      <c r="C14" s="12">
        <v>6</v>
      </c>
      <c r="D14" s="12">
        <v>4</v>
      </c>
      <c r="E14" s="3" t="s">
        <v>653</v>
      </c>
      <c r="F14" s="3" t="s">
        <v>654</v>
      </c>
      <c r="G14" s="161">
        <v>44148</v>
      </c>
    </row>
    <row r="15" spans="1:7" s="3" customFormat="1" ht="18">
      <c r="A15" s="13" t="s">
        <v>526</v>
      </c>
      <c r="B15" s="12">
        <v>3</v>
      </c>
      <c r="C15" s="12">
        <v>3</v>
      </c>
      <c r="D15" s="12">
        <v>7</v>
      </c>
      <c r="E15" s="3" t="s">
        <v>619</v>
      </c>
      <c r="F15" s="3" t="s">
        <v>654</v>
      </c>
      <c r="G15" s="161">
        <v>43445</v>
      </c>
    </row>
    <row r="16" spans="1:7" s="3" customFormat="1" ht="18">
      <c r="A16" s="13" t="s">
        <v>527</v>
      </c>
      <c r="B16" s="12">
        <v>3</v>
      </c>
      <c r="C16" s="12">
        <v>3</v>
      </c>
      <c r="D16" s="12">
        <v>7</v>
      </c>
      <c r="E16" s="3" t="s">
        <v>661</v>
      </c>
      <c r="F16" s="3" t="s">
        <v>654</v>
      </c>
      <c r="G16" s="161">
        <v>43445</v>
      </c>
    </row>
    <row r="17" spans="1:4" s="3" customFormat="1" ht="15">
      <c r="A17" s="11" t="s">
        <v>197</v>
      </c>
      <c r="B17" s="11">
        <f>SUM(B18:B21)</f>
        <v>27</v>
      </c>
      <c r="C17" s="11">
        <f>SUM(C18:C21)</f>
        <v>27</v>
      </c>
      <c r="D17" s="11"/>
    </row>
    <row r="18" spans="1:4" s="3" customFormat="1" ht="18">
      <c r="A18" s="1" t="s">
        <v>131</v>
      </c>
      <c r="B18" s="12">
        <f>9</f>
        <v>9</v>
      </c>
      <c r="C18" s="12">
        <v>9</v>
      </c>
      <c r="D18" s="12">
        <v>4</v>
      </c>
    </row>
    <row r="19" spans="1:4" s="3" customFormat="1" ht="18">
      <c r="A19" s="1" t="s">
        <v>159</v>
      </c>
      <c r="B19" s="12">
        <f>4+2</f>
        <v>6</v>
      </c>
      <c r="C19" s="12">
        <f>4+2</f>
        <v>6</v>
      </c>
      <c r="D19" s="12">
        <v>4</v>
      </c>
    </row>
    <row r="20" spans="1:4" s="3" customFormat="1" ht="18">
      <c r="A20" s="1" t="s">
        <v>7</v>
      </c>
      <c r="B20" s="12">
        <f>3+3+5</f>
        <v>11</v>
      </c>
      <c r="C20" s="12">
        <f>3+3+5</f>
        <v>11</v>
      </c>
      <c r="D20" s="12">
        <v>4</v>
      </c>
    </row>
    <row r="21" spans="1:4" s="3" customFormat="1" ht="18">
      <c r="A21" s="1" t="s">
        <v>58</v>
      </c>
      <c r="B21" s="12">
        <v>1</v>
      </c>
      <c r="C21" s="12">
        <v>1</v>
      </c>
      <c r="D21" s="12">
        <v>4</v>
      </c>
    </row>
    <row r="22" spans="1:4" s="3" customFormat="1" ht="15">
      <c r="A22" s="11" t="s">
        <v>198</v>
      </c>
      <c r="B22" s="11">
        <f>SUM(B23:B29)</f>
        <v>96</v>
      </c>
      <c r="C22" s="11">
        <f>SUM(C23:C29)</f>
        <v>96</v>
      </c>
      <c r="D22" s="11"/>
    </row>
    <row r="23" spans="1:7" s="3" customFormat="1" ht="18">
      <c r="A23" s="1" t="s">
        <v>56</v>
      </c>
      <c r="B23" s="12">
        <v>5</v>
      </c>
      <c r="C23" s="12">
        <v>5</v>
      </c>
      <c r="D23" s="12">
        <v>9</v>
      </c>
      <c r="E23" s="3" t="s">
        <v>653</v>
      </c>
      <c r="F23" s="3" t="s">
        <v>654</v>
      </c>
      <c r="G23" s="161">
        <v>44148</v>
      </c>
    </row>
    <row r="24" spans="1:7" s="3" customFormat="1" ht="18">
      <c r="A24" s="1" t="s">
        <v>59</v>
      </c>
      <c r="B24" s="12">
        <v>5</v>
      </c>
      <c r="C24" s="12">
        <v>5</v>
      </c>
      <c r="D24" s="12">
        <v>9</v>
      </c>
      <c r="E24" s="3" t="s">
        <v>653</v>
      </c>
      <c r="F24" s="3" t="s">
        <v>654</v>
      </c>
      <c r="G24" s="161">
        <v>44148</v>
      </c>
    </row>
    <row r="25" spans="1:7" s="3" customFormat="1" ht="18">
      <c r="A25" s="1" t="s">
        <v>530</v>
      </c>
      <c r="B25" s="12">
        <v>8</v>
      </c>
      <c r="C25" s="12">
        <v>8</v>
      </c>
      <c r="D25" s="12">
        <v>9</v>
      </c>
      <c r="E25" s="3" t="s">
        <v>653</v>
      </c>
      <c r="F25" s="3" t="s">
        <v>654</v>
      </c>
      <c r="G25" s="161">
        <v>44148</v>
      </c>
    </row>
    <row r="26" spans="1:7" s="3" customFormat="1" ht="18">
      <c r="A26" s="1" t="s">
        <v>199</v>
      </c>
      <c r="B26" s="12">
        <f>3</f>
        <v>3</v>
      </c>
      <c r="C26" s="12">
        <f>3</f>
        <v>3</v>
      </c>
      <c r="D26" s="12">
        <v>9</v>
      </c>
      <c r="E26" s="3" t="s">
        <v>653</v>
      </c>
      <c r="F26" s="3" t="s">
        <v>654</v>
      </c>
      <c r="G26" s="161">
        <v>44148</v>
      </c>
    </row>
    <row r="27" spans="1:7" s="3" customFormat="1" ht="18">
      <c r="A27" s="1" t="s">
        <v>60</v>
      </c>
      <c r="B27" s="12">
        <v>19</v>
      </c>
      <c r="C27" s="12">
        <v>19</v>
      </c>
      <c r="D27" s="12">
        <v>9</v>
      </c>
      <c r="E27" s="3" t="s">
        <v>653</v>
      </c>
      <c r="F27" s="3" t="s">
        <v>654</v>
      </c>
      <c r="G27" s="161">
        <v>44148</v>
      </c>
    </row>
    <row r="28" spans="1:7" s="3" customFormat="1" ht="18">
      <c r="A28" s="1" t="s">
        <v>200</v>
      </c>
      <c r="B28" s="209">
        <v>56</v>
      </c>
      <c r="C28" s="209">
        <v>56</v>
      </c>
      <c r="D28" s="12">
        <v>4</v>
      </c>
      <c r="E28" s="3" t="s">
        <v>653</v>
      </c>
      <c r="F28" s="3" t="s">
        <v>654</v>
      </c>
      <c r="G28" s="161">
        <v>44148</v>
      </c>
    </row>
    <row r="29" spans="1:7" s="3" customFormat="1" ht="18">
      <c r="A29" s="1" t="s">
        <v>201</v>
      </c>
      <c r="B29" s="210"/>
      <c r="C29" s="210"/>
      <c r="D29" s="12" t="s">
        <v>202</v>
      </c>
      <c r="E29" s="3" t="s">
        <v>653</v>
      </c>
      <c r="F29" s="3" t="s">
        <v>654</v>
      </c>
      <c r="G29" s="161">
        <v>44148</v>
      </c>
    </row>
    <row r="30" spans="1:4" s="3" customFormat="1" ht="15">
      <c r="A30" s="11" t="s">
        <v>203</v>
      </c>
      <c r="B30" s="11">
        <f>B31</f>
        <v>17</v>
      </c>
      <c r="C30" s="11">
        <f>C31</f>
        <v>17</v>
      </c>
      <c r="D30" s="11"/>
    </row>
    <row r="31" spans="1:7" s="3" customFormat="1" ht="18">
      <c r="A31" s="72" t="s">
        <v>201</v>
      </c>
      <c r="B31" s="73">
        <v>17</v>
      </c>
      <c r="C31" s="73">
        <v>17</v>
      </c>
      <c r="D31" s="73">
        <v>4</v>
      </c>
      <c r="E31" s="3" t="s">
        <v>653</v>
      </c>
      <c r="F31" s="3" t="s">
        <v>654</v>
      </c>
      <c r="G31" s="161">
        <v>44148</v>
      </c>
    </row>
    <row r="32" spans="1:7" s="3" customFormat="1" ht="18">
      <c r="A32" s="75"/>
      <c r="B32" s="73"/>
      <c r="C32" s="73"/>
      <c r="D32" s="73"/>
      <c r="G32" s="161"/>
    </row>
    <row r="33" spans="1:4" s="3" customFormat="1" ht="15">
      <c r="A33" s="11" t="s">
        <v>204</v>
      </c>
      <c r="B33" s="11">
        <f>SUM(B34:B36)</f>
        <v>29</v>
      </c>
      <c r="C33" s="11">
        <f>SUM(C34:C36)</f>
        <v>29</v>
      </c>
      <c r="D33" s="11"/>
    </row>
    <row r="34" spans="1:7" s="3" customFormat="1" ht="18">
      <c r="A34" s="1" t="s">
        <v>201</v>
      </c>
      <c r="B34" s="12">
        <v>19</v>
      </c>
      <c r="C34" s="12">
        <v>19</v>
      </c>
      <c r="D34" s="12">
        <v>5</v>
      </c>
      <c r="E34" s="3" t="s">
        <v>653</v>
      </c>
      <c r="F34" s="3" t="s">
        <v>654</v>
      </c>
      <c r="G34" s="161">
        <v>44148</v>
      </c>
    </row>
    <row r="35" spans="1:7" s="3" customFormat="1" ht="18">
      <c r="A35" s="1" t="s">
        <v>72</v>
      </c>
      <c r="B35" s="12">
        <v>5</v>
      </c>
      <c r="C35" s="12">
        <v>5</v>
      </c>
      <c r="D35" s="12">
        <v>5</v>
      </c>
      <c r="E35" s="3" t="s">
        <v>653</v>
      </c>
      <c r="F35" s="3" t="s">
        <v>654</v>
      </c>
      <c r="G35" s="161">
        <v>44148</v>
      </c>
    </row>
    <row r="36" spans="1:7" s="3" customFormat="1" ht="18">
      <c r="A36" s="13" t="s">
        <v>689</v>
      </c>
      <c r="B36" s="12">
        <v>5</v>
      </c>
      <c r="C36" s="12">
        <v>5</v>
      </c>
      <c r="D36" s="12" t="s">
        <v>701</v>
      </c>
      <c r="E36" s="3" t="s">
        <v>679</v>
      </c>
      <c r="F36" s="163">
        <v>44501</v>
      </c>
      <c r="G36" s="161"/>
    </row>
    <row r="37" spans="1:4" s="3" customFormat="1" ht="15">
      <c r="A37" s="11" t="s">
        <v>196</v>
      </c>
      <c r="B37" s="11">
        <f>SUM(B38)</f>
        <v>17</v>
      </c>
      <c r="C37" s="11">
        <f>SUM(C38)</f>
        <v>17</v>
      </c>
      <c r="D37" s="11"/>
    </row>
    <row r="38" spans="1:7" s="3" customFormat="1" ht="18">
      <c r="A38" s="1" t="s">
        <v>130</v>
      </c>
      <c r="B38" s="14">
        <v>17</v>
      </c>
      <c r="C38" s="14">
        <v>17</v>
      </c>
      <c r="D38" s="12">
        <v>6</v>
      </c>
      <c r="E38" s="3" t="s">
        <v>653</v>
      </c>
      <c r="F38" s="3" t="s">
        <v>654</v>
      </c>
      <c r="G38" s="161">
        <v>44148</v>
      </c>
    </row>
    <row r="39" spans="1:4" s="3" customFormat="1" ht="15">
      <c r="A39" s="11" t="s">
        <v>205</v>
      </c>
      <c r="B39" s="19">
        <f>SUM(B40)</f>
        <v>16</v>
      </c>
      <c r="C39" s="19">
        <f>SUM(C40)</f>
        <v>16</v>
      </c>
      <c r="D39" s="11"/>
    </row>
    <row r="40" spans="1:7" s="3" customFormat="1" ht="18">
      <c r="A40" s="1" t="s">
        <v>353</v>
      </c>
      <c r="B40" s="14">
        <v>16</v>
      </c>
      <c r="C40" s="14">
        <v>16</v>
      </c>
      <c r="D40" s="12">
        <v>9</v>
      </c>
      <c r="E40" s="3" t="s">
        <v>653</v>
      </c>
      <c r="F40" s="3" t="s">
        <v>654</v>
      </c>
      <c r="G40" s="161">
        <v>44148</v>
      </c>
    </row>
    <row r="41" spans="1:4" s="3" customFormat="1" ht="15">
      <c r="A41" s="11" t="s">
        <v>211</v>
      </c>
      <c r="B41" s="19">
        <f>SUM(B42)</f>
        <v>9</v>
      </c>
      <c r="C41" s="19">
        <f>SUM(C42)</f>
        <v>9</v>
      </c>
      <c r="D41" s="11"/>
    </row>
    <row r="42" spans="1:7" s="3" customFormat="1" ht="18">
      <c r="A42" s="1" t="s">
        <v>154</v>
      </c>
      <c r="B42" s="14">
        <v>9</v>
      </c>
      <c r="C42" s="14">
        <v>9</v>
      </c>
      <c r="D42" s="12">
        <v>6</v>
      </c>
      <c r="E42" s="3" t="s">
        <v>653</v>
      </c>
      <c r="F42" s="3" t="s">
        <v>654</v>
      </c>
      <c r="G42" s="161">
        <v>44148</v>
      </c>
    </row>
    <row r="43" spans="1:4" s="3" customFormat="1" ht="15">
      <c r="A43" s="11" t="s">
        <v>212</v>
      </c>
      <c r="B43" s="19">
        <f>SUM(B44)</f>
        <v>9</v>
      </c>
      <c r="C43" s="19">
        <f>SUM(C44)</f>
        <v>13</v>
      </c>
      <c r="D43" s="11" t="s">
        <v>505</v>
      </c>
    </row>
    <row r="44" spans="1:4" s="3" customFormat="1" ht="60">
      <c r="A44" s="1" t="s">
        <v>350</v>
      </c>
      <c r="B44" s="14">
        <v>9</v>
      </c>
      <c r="C44" s="14">
        <v>13</v>
      </c>
      <c r="D44" s="7" t="s">
        <v>352</v>
      </c>
    </row>
    <row r="45" spans="1:4" s="3" customFormat="1" ht="15">
      <c r="A45" s="11" t="s">
        <v>213</v>
      </c>
      <c r="B45" s="19">
        <f>SUM(B46:B64)</f>
        <v>66</v>
      </c>
      <c r="C45" s="19">
        <f>SUM(C46:C64)</f>
        <v>67</v>
      </c>
      <c r="D45" s="11"/>
    </row>
    <row r="46" spans="1:5" s="3" customFormat="1" ht="18">
      <c r="A46" s="1" t="s">
        <v>392</v>
      </c>
      <c r="B46" s="15">
        <v>6</v>
      </c>
      <c r="C46" s="15">
        <v>6</v>
      </c>
      <c r="D46" s="7" t="s">
        <v>413</v>
      </c>
      <c r="E46" s="3" t="s">
        <v>656</v>
      </c>
    </row>
    <row r="47" spans="1:6" s="3" customFormat="1" ht="18">
      <c r="A47" s="1" t="s">
        <v>704</v>
      </c>
      <c r="B47" s="15">
        <v>3</v>
      </c>
      <c r="C47" s="15">
        <v>3</v>
      </c>
      <c r="D47" s="7" t="s">
        <v>703</v>
      </c>
      <c r="E47" s="3" t="s">
        <v>679</v>
      </c>
      <c r="F47" s="163">
        <v>44501</v>
      </c>
    </row>
    <row r="48" spans="1:5" s="3" customFormat="1" ht="18">
      <c r="A48" s="1" t="s">
        <v>393</v>
      </c>
      <c r="B48" s="15">
        <v>3</v>
      </c>
      <c r="C48" s="15">
        <v>3</v>
      </c>
      <c r="D48" s="7" t="s">
        <v>413</v>
      </c>
      <c r="E48" s="3" t="s">
        <v>656</v>
      </c>
    </row>
    <row r="49" spans="1:5" s="3" customFormat="1" ht="18">
      <c r="A49" s="1" t="s">
        <v>394</v>
      </c>
      <c r="B49" s="15">
        <v>3</v>
      </c>
      <c r="C49" s="15">
        <v>3</v>
      </c>
      <c r="D49" s="7" t="s">
        <v>413</v>
      </c>
      <c r="E49" s="3" t="s">
        <v>656</v>
      </c>
    </row>
    <row r="50" spans="1:5" s="3" customFormat="1" ht="18">
      <c r="A50" s="1" t="s">
        <v>395</v>
      </c>
      <c r="B50" s="15">
        <v>2</v>
      </c>
      <c r="C50" s="15">
        <v>2</v>
      </c>
      <c r="D50" s="7" t="s">
        <v>413</v>
      </c>
      <c r="E50" s="3" t="s">
        <v>656</v>
      </c>
    </row>
    <row r="51" spans="1:10" s="3" customFormat="1" ht="18">
      <c r="A51" s="1" t="s">
        <v>396</v>
      </c>
      <c r="B51" s="15">
        <v>3</v>
      </c>
      <c r="C51" s="15">
        <v>3</v>
      </c>
      <c r="D51" s="7" t="s">
        <v>413</v>
      </c>
      <c r="E51" s="3" t="s">
        <v>656</v>
      </c>
      <c r="J51" s="3" t="s">
        <v>504</v>
      </c>
    </row>
    <row r="52" spans="1:5" s="3" customFormat="1" ht="18">
      <c r="A52" s="1" t="s">
        <v>397</v>
      </c>
      <c r="B52" s="15">
        <v>3</v>
      </c>
      <c r="C52" s="15">
        <v>3</v>
      </c>
      <c r="D52" s="7" t="s">
        <v>413</v>
      </c>
      <c r="E52" s="3" t="s">
        <v>656</v>
      </c>
    </row>
    <row r="53" spans="1:5" s="3" customFormat="1" ht="18">
      <c r="A53" s="1" t="s">
        <v>398</v>
      </c>
      <c r="B53" s="15">
        <v>2</v>
      </c>
      <c r="C53" s="15">
        <v>2</v>
      </c>
      <c r="D53" s="7" t="s">
        <v>413</v>
      </c>
      <c r="E53" s="3" t="s">
        <v>656</v>
      </c>
    </row>
    <row r="54" spans="1:5" s="3" customFormat="1" ht="18">
      <c r="A54" s="1" t="s">
        <v>399</v>
      </c>
      <c r="B54" s="15">
        <v>8</v>
      </c>
      <c r="C54" s="15">
        <v>8</v>
      </c>
      <c r="D54" s="7" t="s">
        <v>414</v>
      </c>
      <c r="E54" s="3" t="s">
        <v>656</v>
      </c>
    </row>
    <row r="55" spans="1:5" s="3" customFormat="1" ht="18">
      <c r="A55" s="1" t="s">
        <v>461</v>
      </c>
      <c r="B55" s="15">
        <v>6</v>
      </c>
      <c r="C55" s="15">
        <v>6</v>
      </c>
      <c r="D55" s="7" t="s">
        <v>462</v>
      </c>
      <c r="E55" s="3" t="s">
        <v>657</v>
      </c>
    </row>
    <row r="56" spans="1:5" s="3" customFormat="1" ht="18">
      <c r="A56" s="1" t="s">
        <v>463</v>
      </c>
      <c r="B56" s="15">
        <v>4</v>
      </c>
      <c r="C56" s="15">
        <v>4</v>
      </c>
      <c r="D56" s="7" t="s">
        <v>413</v>
      </c>
      <c r="E56" s="3" t="s">
        <v>657</v>
      </c>
    </row>
    <row r="57" spans="1:5" s="3" customFormat="1" ht="18">
      <c r="A57" s="1" t="s">
        <v>464</v>
      </c>
      <c r="B57" s="15">
        <v>3</v>
      </c>
      <c r="C57" s="15">
        <v>3</v>
      </c>
      <c r="D57" s="7" t="s">
        <v>414</v>
      </c>
      <c r="E57" s="3" t="s">
        <v>657</v>
      </c>
    </row>
    <row r="58" spans="1:5" s="3" customFormat="1" ht="18">
      <c r="A58" s="1" t="s">
        <v>465</v>
      </c>
      <c r="B58" s="15">
        <v>4</v>
      </c>
      <c r="C58" s="15">
        <v>4</v>
      </c>
      <c r="D58" s="7" t="s">
        <v>413</v>
      </c>
      <c r="E58" s="3" t="s">
        <v>657</v>
      </c>
    </row>
    <row r="59" spans="1:5" s="3" customFormat="1" ht="18">
      <c r="A59" s="1" t="s">
        <v>466</v>
      </c>
      <c r="B59" s="15">
        <v>2</v>
      </c>
      <c r="C59" s="15">
        <v>2</v>
      </c>
      <c r="D59" s="7" t="s">
        <v>414</v>
      </c>
      <c r="E59" s="3" t="s">
        <v>657</v>
      </c>
    </row>
    <row r="60" spans="1:5" s="3" customFormat="1" ht="18">
      <c r="A60" s="1" t="s">
        <v>467</v>
      </c>
      <c r="B60" s="15">
        <v>3</v>
      </c>
      <c r="C60" s="15">
        <v>3</v>
      </c>
      <c r="D60" s="7" t="s">
        <v>413</v>
      </c>
      <c r="E60" s="3" t="s">
        <v>657</v>
      </c>
    </row>
    <row r="61" spans="1:5" s="3" customFormat="1" ht="18">
      <c r="A61" s="1" t="s">
        <v>468</v>
      </c>
      <c r="B61" s="15">
        <v>2</v>
      </c>
      <c r="C61" s="15">
        <v>2</v>
      </c>
      <c r="D61" s="7" t="s">
        <v>413</v>
      </c>
      <c r="E61" s="3" t="s">
        <v>657</v>
      </c>
    </row>
    <row r="62" spans="1:5" s="3" customFormat="1" ht="18">
      <c r="A62" s="1" t="s">
        <v>469</v>
      </c>
      <c r="B62" s="15">
        <v>3</v>
      </c>
      <c r="C62" s="15">
        <v>3</v>
      </c>
      <c r="D62" s="7" t="s">
        <v>413</v>
      </c>
      <c r="E62" s="3" t="s">
        <v>657</v>
      </c>
    </row>
    <row r="63" spans="1:7" s="3" customFormat="1" ht="18">
      <c r="A63" s="1" t="s">
        <v>461</v>
      </c>
      <c r="B63" s="15">
        <v>5</v>
      </c>
      <c r="C63" s="15">
        <v>5</v>
      </c>
      <c r="D63" s="7">
        <v>8</v>
      </c>
      <c r="E63" s="3" t="s">
        <v>658</v>
      </c>
      <c r="F63" s="3" t="s">
        <v>624</v>
      </c>
      <c r="G63" s="3" t="s">
        <v>659</v>
      </c>
    </row>
    <row r="64" spans="1:6" s="3" customFormat="1" ht="18">
      <c r="A64" s="1" t="s">
        <v>461</v>
      </c>
      <c r="B64" s="15">
        <v>1</v>
      </c>
      <c r="C64" s="15">
        <v>2</v>
      </c>
      <c r="D64" s="7" t="s">
        <v>700</v>
      </c>
      <c r="E64" s="3" t="s">
        <v>679</v>
      </c>
      <c r="F64" s="163">
        <v>44531</v>
      </c>
    </row>
    <row r="65" spans="1:4" s="3" customFormat="1" ht="18">
      <c r="A65" s="71" t="s">
        <v>214</v>
      </c>
      <c r="B65" s="19">
        <f>SUM(B66)</f>
        <v>10</v>
      </c>
      <c r="C65" s="19">
        <f>SUM(C66)</f>
        <v>16</v>
      </c>
      <c r="D65" s="68"/>
    </row>
    <row r="66" spans="1:4" s="3" customFormat="1" ht="60">
      <c r="A66" s="1" t="s">
        <v>428</v>
      </c>
      <c r="B66" s="15">
        <v>10</v>
      </c>
      <c r="C66" s="66">
        <v>16</v>
      </c>
      <c r="D66" s="7" t="s">
        <v>441</v>
      </c>
    </row>
    <row r="67" spans="1:4" s="3" customFormat="1" ht="18">
      <c r="A67" s="71" t="s">
        <v>215</v>
      </c>
      <c r="B67" s="67">
        <f>SUM(B68:B75)</f>
        <v>33</v>
      </c>
      <c r="C67" s="19">
        <f>SUM(C68:C75)</f>
        <v>33</v>
      </c>
      <c r="D67" s="68"/>
    </row>
    <row r="68" spans="1:5" s="3" customFormat="1" ht="18">
      <c r="A68" s="17" t="s">
        <v>453</v>
      </c>
      <c r="B68" s="16">
        <v>6</v>
      </c>
      <c r="C68" s="108">
        <v>6</v>
      </c>
      <c r="D68" s="111" t="s">
        <v>454</v>
      </c>
      <c r="E68" s="3" t="s">
        <v>605</v>
      </c>
    </row>
    <row r="69" spans="1:7" s="3" customFormat="1" ht="18">
      <c r="A69" s="17" t="s">
        <v>453</v>
      </c>
      <c r="B69" s="16">
        <v>4</v>
      </c>
      <c r="C69" s="108">
        <v>4</v>
      </c>
      <c r="D69" s="111">
        <v>8</v>
      </c>
      <c r="E69" s="3" t="s">
        <v>662</v>
      </c>
      <c r="F69" s="3" t="s">
        <v>660</v>
      </c>
      <c r="G69" s="161">
        <v>43228</v>
      </c>
    </row>
    <row r="70" spans="1:7" s="3" customFormat="1" ht="18">
      <c r="A70" s="1" t="s">
        <v>510</v>
      </c>
      <c r="B70" s="15">
        <v>2</v>
      </c>
      <c r="C70" s="66">
        <v>2</v>
      </c>
      <c r="D70" s="7">
        <v>6</v>
      </c>
      <c r="E70" s="3" t="s">
        <v>662</v>
      </c>
      <c r="F70" s="3" t="s">
        <v>660</v>
      </c>
      <c r="G70" s="161">
        <v>43228</v>
      </c>
    </row>
    <row r="71" spans="1:7" s="3" customFormat="1" ht="18">
      <c r="A71" s="1" t="s">
        <v>511</v>
      </c>
      <c r="B71" s="15">
        <v>2</v>
      </c>
      <c r="C71" s="66">
        <v>2</v>
      </c>
      <c r="D71" s="7">
        <v>6</v>
      </c>
      <c r="E71" s="3" t="s">
        <v>662</v>
      </c>
      <c r="F71" s="3" t="s">
        <v>660</v>
      </c>
      <c r="G71" s="161">
        <v>43228</v>
      </c>
    </row>
    <row r="72" spans="1:7" s="3" customFormat="1" ht="18">
      <c r="A72" s="1" t="s">
        <v>512</v>
      </c>
      <c r="B72" s="15">
        <v>9</v>
      </c>
      <c r="C72" s="66">
        <v>9</v>
      </c>
      <c r="D72" s="7">
        <v>6</v>
      </c>
      <c r="E72" s="3" t="s">
        <v>662</v>
      </c>
      <c r="F72" s="3" t="s">
        <v>660</v>
      </c>
      <c r="G72" s="161">
        <v>43228</v>
      </c>
    </row>
    <row r="73" spans="1:7" s="3" customFormat="1" ht="18">
      <c r="A73" s="1" t="s">
        <v>513</v>
      </c>
      <c r="B73" s="15">
        <v>5</v>
      </c>
      <c r="C73" s="66">
        <v>5</v>
      </c>
      <c r="D73" s="7">
        <v>6</v>
      </c>
      <c r="E73" s="3" t="s">
        <v>662</v>
      </c>
      <c r="F73" s="3" t="s">
        <v>660</v>
      </c>
      <c r="G73" s="161">
        <v>43228</v>
      </c>
    </row>
    <row r="74" spans="1:6" s="3" customFormat="1" ht="18">
      <c r="A74" s="1" t="s">
        <v>453</v>
      </c>
      <c r="B74" s="15">
        <v>2</v>
      </c>
      <c r="C74" s="66">
        <v>2</v>
      </c>
      <c r="D74" s="7">
        <v>8</v>
      </c>
      <c r="E74" s="166" t="s">
        <v>664</v>
      </c>
      <c r="F74" s="3" t="s">
        <v>663</v>
      </c>
    </row>
    <row r="75" spans="1:6" s="3" customFormat="1" ht="18">
      <c r="A75" s="1" t="s">
        <v>554</v>
      </c>
      <c r="B75" s="15">
        <v>3</v>
      </c>
      <c r="C75" s="66">
        <v>3</v>
      </c>
      <c r="D75" s="7">
        <v>6</v>
      </c>
      <c r="E75" s="166" t="s">
        <v>664</v>
      </c>
      <c r="F75" s="3" t="s">
        <v>663</v>
      </c>
    </row>
    <row r="76" spans="1:4" s="3" customFormat="1" ht="18">
      <c r="A76" s="71" t="s">
        <v>484</v>
      </c>
      <c r="B76" s="19">
        <f>SUM(B77+B78)</f>
        <v>7</v>
      </c>
      <c r="C76" s="19">
        <f>SUM(C77+C78)</f>
        <v>7</v>
      </c>
      <c r="D76" s="113"/>
    </row>
    <row r="77" spans="1:7" s="3" customFormat="1" ht="31.5" customHeight="1">
      <c r="A77" s="1" t="s">
        <v>585</v>
      </c>
      <c r="B77" s="114">
        <v>4</v>
      </c>
      <c r="C77" s="114">
        <v>4</v>
      </c>
      <c r="D77" s="115" t="s">
        <v>655</v>
      </c>
      <c r="E77" s="167">
        <v>44467</v>
      </c>
      <c r="F77" s="3" t="s">
        <v>665</v>
      </c>
      <c r="G77" s="161">
        <v>43371</v>
      </c>
    </row>
    <row r="78" spans="1:7" s="3" customFormat="1" ht="31.5" customHeight="1">
      <c r="A78" s="1" t="s">
        <v>585</v>
      </c>
      <c r="B78" s="114">
        <v>3</v>
      </c>
      <c r="C78" s="114">
        <v>3</v>
      </c>
      <c r="D78" s="115" t="s">
        <v>655</v>
      </c>
      <c r="E78" s="167">
        <v>45107</v>
      </c>
      <c r="F78" s="163">
        <v>43983</v>
      </c>
      <c r="G78" s="161">
        <v>44012</v>
      </c>
    </row>
    <row r="79" spans="1:4" s="3" customFormat="1" ht="18">
      <c r="A79" s="71" t="s">
        <v>218</v>
      </c>
      <c r="B79" s="19">
        <f>SUM(B80:B82)</f>
        <v>42</v>
      </c>
      <c r="C79" s="19">
        <f>SUM(C80:C82)</f>
        <v>42</v>
      </c>
      <c r="D79" s="113"/>
    </row>
    <row r="80" spans="1:7" s="3" customFormat="1" ht="18">
      <c r="A80" s="1" t="s">
        <v>1</v>
      </c>
      <c r="B80" s="12">
        <v>27</v>
      </c>
      <c r="C80" s="12">
        <v>27</v>
      </c>
      <c r="D80" s="12">
        <v>9</v>
      </c>
      <c r="E80" s="3" t="s">
        <v>653</v>
      </c>
      <c r="F80" s="3" t="s">
        <v>654</v>
      </c>
      <c r="G80" s="161">
        <v>44148</v>
      </c>
    </row>
    <row r="81" spans="1:7" s="3" customFormat="1" ht="18">
      <c r="A81" s="1" t="s">
        <v>58</v>
      </c>
      <c r="B81" s="12">
        <v>6</v>
      </c>
      <c r="C81" s="12">
        <v>6</v>
      </c>
      <c r="D81" s="12">
        <v>9</v>
      </c>
      <c r="E81" s="3" t="s">
        <v>653</v>
      </c>
      <c r="F81" s="3" t="s">
        <v>654</v>
      </c>
      <c r="G81" s="161">
        <v>44148</v>
      </c>
    </row>
    <row r="82" spans="1:7" s="3" customFormat="1" ht="18">
      <c r="A82" s="1" t="s">
        <v>58</v>
      </c>
      <c r="B82" s="12">
        <v>9</v>
      </c>
      <c r="C82" s="12">
        <v>9</v>
      </c>
      <c r="D82" s="12">
        <v>9</v>
      </c>
      <c r="E82" s="3" t="s">
        <v>666</v>
      </c>
      <c r="F82" s="3" t="s">
        <v>660</v>
      </c>
      <c r="G82" s="161">
        <v>43255</v>
      </c>
    </row>
    <row r="83" spans="1:3" s="3" customFormat="1" ht="18.75" thickBot="1">
      <c r="A83" s="8"/>
      <c r="B83" s="63">
        <f>B3+B7+B10+B17+B22+B30+B33+B37+B39+B41+B43+B45+B65+B67+B76+B79</f>
        <v>456</v>
      </c>
      <c r="C83" s="87">
        <f>C3+C7+C10+C17+C22+C30+C33+C37+C39+C41+C43+C45+C65+C67+C76+C79</f>
        <v>467</v>
      </c>
    </row>
    <row r="85" spans="1:4" ht="18">
      <c r="A85" s="28" t="s">
        <v>303</v>
      </c>
      <c r="B85" s="28" t="s">
        <v>252</v>
      </c>
      <c r="C85" s="191" t="s">
        <v>253</v>
      </c>
      <c r="D85" s="191"/>
    </row>
    <row r="86" spans="1:4" ht="18">
      <c r="A86" s="23" t="s">
        <v>190</v>
      </c>
      <c r="B86" s="23">
        <v>88328009</v>
      </c>
      <c r="C86" s="184" t="s">
        <v>295</v>
      </c>
      <c r="D86" s="185"/>
    </row>
    <row r="87" spans="1:4" ht="18">
      <c r="A87" s="23" t="s">
        <v>193</v>
      </c>
      <c r="B87" s="23">
        <v>47940070</v>
      </c>
      <c r="C87" s="184" t="s">
        <v>296</v>
      </c>
      <c r="D87" s="185"/>
    </row>
    <row r="88" spans="1:4" ht="18">
      <c r="A88" s="23" t="s">
        <v>195</v>
      </c>
      <c r="B88" s="23">
        <v>8842212</v>
      </c>
      <c r="C88" s="184" t="s">
        <v>487</v>
      </c>
      <c r="D88" s="185"/>
    </row>
    <row r="89" spans="1:4" ht="18">
      <c r="A89" s="23" t="s">
        <v>197</v>
      </c>
      <c r="B89" s="23">
        <v>9965326</v>
      </c>
      <c r="C89" s="184" t="s">
        <v>298</v>
      </c>
      <c r="D89" s="185"/>
    </row>
    <row r="90" spans="1:4" ht="18">
      <c r="A90" s="23" t="s">
        <v>198</v>
      </c>
      <c r="B90" s="23">
        <v>8330465</v>
      </c>
      <c r="C90" s="184" t="s">
        <v>299</v>
      </c>
      <c r="D90" s="185"/>
    </row>
    <row r="91" spans="1:4" ht="18">
      <c r="A91" s="23" t="s">
        <v>203</v>
      </c>
      <c r="B91" s="23">
        <v>7711302</v>
      </c>
      <c r="C91" s="184" t="s">
        <v>300</v>
      </c>
      <c r="D91" s="185"/>
    </row>
    <row r="92" spans="1:4" ht="18">
      <c r="A92" s="23" t="s">
        <v>204</v>
      </c>
      <c r="B92" s="23">
        <v>91826108</v>
      </c>
      <c r="C92" s="184" t="s">
        <v>667</v>
      </c>
      <c r="D92" s="185"/>
    </row>
    <row r="93" spans="1:4" ht="18">
      <c r="A93" s="23" t="s">
        <v>196</v>
      </c>
      <c r="B93" s="23">
        <v>70339813</v>
      </c>
      <c r="C93" s="184" t="s">
        <v>301</v>
      </c>
      <c r="D93" s="185"/>
    </row>
    <row r="94" spans="1:4" ht="18">
      <c r="A94" s="23" t="s">
        <v>205</v>
      </c>
      <c r="B94" s="37">
        <v>10292240</v>
      </c>
      <c r="C94" s="184" t="s">
        <v>354</v>
      </c>
      <c r="D94" s="185"/>
    </row>
    <row r="95" spans="1:4" ht="18">
      <c r="A95" s="23" t="s">
        <v>211</v>
      </c>
      <c r="B95" s="23">
        <v>26388674</v>
      </c>
      <c r="C95" s="184" t="s">
        <v>349</v>
      </c>
      <c r="D95" s="185"/>
    </row>
    <row r="96" spans="1:4" ht="18">
      <c r="A96" s="23" t="s">
        <v>212</v>
      </c>
      <c r="B96" s="23">
        <v>47940087</v>
      </c>
      <c r="C96" s="184" t="s">
        <v>351</v>
      </c>
      <c r="D96" s="185"/>
    </row>
    <row r="97" spans="1:4" ht="18">
      <c r="A97" s="23" t="s">
        <v>213</v>
      </c>
      <c r="B97" s="23">
        <v>9418619</v>
      </c>
      <c r="C97" s="184" t="s">
        <v>301</v>
      </c>
      <c r="D97" s="185"/>
    </row>
    <row r="98" spans="1:4" ht="18">
      <c r="A98" s="118" t="s">
        <v>214</v>
      </c>
      <c r="B98" s="118">
        <v>83015031</v>
      </c>
      <c r="C98" s="194" t="s">
        <v>442</v>
      </c>
      <c r="D98" s="194"/>
    </row>
    <row r="99" spans="1:4" ht="18">
      <c r="A99" s="118" t="s">
        <v>215</v>
      </c>
      <c r="B99" s="118">
        <v>83015031</v>
      </c>
      <c r="C99" s="194" t="s">
        <v>452</v>
      </c>
      <c r="D99" s="194"/>
    </row>
    <row r="100" spans="1:4" ht="18">
      <c r="A100" s="118" t="s">
        <v>484</v>
      </c>
      <c r="B100" s="118">
        <v>24282001</v>
      </c>
      <c r="C100" s="194" t="s">
        <v>514</v>
      </c>
      <c r="D100" s="194"/>
    </row>
    <row r="101" spans="1:4" ht="18">
      <c r="A101" s="118" t="s">
        <v>218</v>
      </c>
      <c r="B101" s="118">
        <v>91809412</v>
      </c>
      <c r="C101" s="194" t="s">
        <v>522</v>
      </c>
      <c r="D101" s="194"/>
    </row>
  </sheetData>
  <sheetProtection/>
  <autoFilter ref="A1:A102"/>
  <mergeCells count="20">
    <mergeCell ref="C28:C29"/>
    <mergeCell ref="C99:D99"/>
    <mergeCell ref="A1:D1"/>
    <mergeCell ref="C88:D88"/>
    <mergeCell ref="C89:D89"/>
    <mergeCell ref="C90:D90"/>
    <mergeCell ref="C91:D91"/>
    <mergeCell ref="C98:D98"/>
    <mergeCell ref="C85:D85"/>
    <mergeCell ref="C97:D97"/>
    <mergeCell ref="B28:B29"/>
    <mergeCell ref="C101:D101"/>
    <mergeCell ref="C86:D86"/>
    <mergeCell ref="C92:D92"/>
    <mergeCell ref="C93:D93"/>
    <mergeCell ref="C94:D94"/>
    <mergeCell ref="C95:D95"/>
    <mergeCell ref="C96:D96"/>
    <mergeCell ref="C87:D87"/>
    <mergeCell ref="C100:D100"/>
  </mergeCells>
  <printOptions horizontalCentered="1" verticalCentered="1"/>
  <pageMargins left="0.25" right="0.25" top="0.75" bottom="0.75" header="0.3" footer="0.3"/>
  <pageSetup orientation="portrait" paperSize="9" r:id="rId1"/>
  <rowBreaks count="1" manualBreakCount="1">
    <brk id="9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33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74" sqref="C74"/>
    </sheetView>
  </sheetViews>
  <sheetFormatPr defaultColWidth="9.00390625" defaultRowHeight="12.75"/>
  <cols>
    <col min="1" max="1" width="42.00390625" style="9" customWidth="1"/>
    <col min="2" max="2" width="14.75390625" style="9" customWidth="1"/>
    <col min="3" max="3" width="17.00390625" style="9" customWidth="1"/>
    <col min="4" max="4" width="30.625" style="9" customWidth="1"/>
    <col min="5" max="5" width="26.875" style="3" customWidth="1"/>
    <col min="6" max="6" width="19.25390625" style="3" customWidth="1"/>
    <col min="7" max="7" width="17.375" style="3" customWidth="1"/>
    <col min="8" max="8" width="27.875" style="3" customWidth="1"/>
    <col min="9" max="16384" width="9.125" style="3" customWidth="1"/>
  </cols>
  <sheetData>
    <row r="1" spans="1:4" ht="18.75" thickBot="1">
      <c r="A1" s="187" t="s">
        <v>66</v>
      </c>
      <c r="B1" s="188"/>
      <c r="C1" s="189"/>
      <c r="D1" s="190"/>
    </row>
    <row r="2" spans="1:7" ht="15">
      <c r="A2" s="4" t="s">
        <v>4</v>
      </c>
      <c r="B2" s="4" t="s">
        <v>191</v>
      </c>
      <c r="C2" s="4" t="s">
        <v>192</v>
      </c>
      <c r="D2" s="4" t="s">
        <v>64</v>
      </c>
      <c r="E2" s="3" t="s">
        <v>599</v>
      </c>
      <c r="F2" s="3" t="s">
        <v>668</v>
      </c>
      <c r="G2" s="3" t="s">
        <v>600</v>
      </c>
    </row>
    <row r="3" spans="1:4" ht="15">
      <c r="A3" s="11" t="s">
        <v>190</v>
      </c>
      <c r="B3" s="11">
        <f>SUM(B4:B7)</f>
        <v>40</v>
      </c>
      <c r="C3" s="11">
        <f>SUM(C4:C7)</f>
        <v>40</v>
      </c>
      <c r="D3" s="11"/>
    </row>
    <row r="4" spans="1:4" ht="18">
      <c r="A4" s="1" t="s">
        <v>90</v>
      </c>
      <c r="B4" s="12">
        <f>7+7</f>
        <v>14</v>
      </c>
      <c r="C4" s="12">
        <v>14</v>
      </c>
      <c r="D4" s="12">
        <v>4</v>
      </c>
    </row>
    <row r="5" spans="1:4" ht="18">
      <c r="A5" s="1" t="s">
        <v>91</v>
      </c>
      <c r="B5" s="12">
        <v>12</v>
      </c>
      <c r="C5" s="12">
        <v>12</v>
      </c>
      <c r="D5" s="12">
        <v>4</v>
      </c>
    </row>
    <row r="6" spans="1:4" ht="18">
      <c r="A6" s="1" t="s">
        <v>152</v>
      </c>
      <c r="B6" s="12">
        <v>9</v>
      </c>
      <c r="C6" s="12">
        <v>9</v>
      </c>
      <c r="D6" s="12">
        <v>4</v>
      </c>
    </row>
    <row r="7" spans="1:7" ht="18">
      <c r="A7" s="13" t="s">
        <v>555</v>
      </c>
      <c r="B7" s="12">
        <v>5</v>
      </c>
      <c r="C7" s="12">
        <v>5</v>
      </c>
      <c r="D7" s="12" t="s">
        <v>564</v>
      </c>
      <c r="E7" s="3" t="s">
        <v>635</v>
      </c>
      <c r="F7" s="163" t="s">
        <v>663</v>
      </c>
      <c r="G7" s="103"/>
    </row>
    <row r="8" spans="1:4" ht="15">
      <c r="A8" s="11" t="s">
        <v>193</v>
      </c>
      <c r="B8" s="11">
        <f>B9+B10</f>
        <v>38</v>
      </c>
      <c r="C8" s="11">
        <f>C9+C10</f>
        <v>50</v>
      </c>
      <c r="D8" s="11"/>
    </row>
    <row r="9" spans="1:4" ht="30">
      <c r="A9" s="13" t="s">
        <v>220</v>
      </c>
      <c r="B9" s="12">
        <v>29</v>
      </c>
      <c r="C9" s="12">
        <v>41</v>
      </c>
      <c r="D9" s="7" t="s">
        <v>503</v>
      </c>
    </row>
    <row r="10" spans="1:5" ht="18">
      <c r="A10" s="13" t="s">
        <v>220</v>
      </c>
      <c r="B10" s="12">
        <v>9</v>
      </c>
      <c r="C10" s="12">
        <v>9</v>
      </c>
      <c r="D10" s="7" t="s">
        <v>502</v>
      </c>
      <c r="E10" s="107"/>
    </row>
    <row r="11" spans="1:4" ht="15">
      <c r="A11" s="11" t="s">
        <v>195</v>
      </c>
      <c r="B11" s="11">
        <f>SUM(B12:B14)</f>
        <v>20</v>
      </c>
      <c r="C11" s="11">
        <f>SUM(C12:C14)</f>
        <v>20</v>
      </c>
      <c r="D11" s="11"/>
    </row>
    <row r="12" spans="1:4" ht="18">
      <c r="A12" s="1" t="s">
        <v>19</v>
      </c>
      <c r="B12" s="12">
        <v>14</v>
      </c>
      <c r="C12" s="12">
        <v>14</v>
      </c>
      <c r="D12" s="12">
        <v>4</v>
      </c>
    </row>
    <row r="13" spans="1:4" ht="18">
      <c r="A13" s="1" t="s">
        <v>22</v>
      </c>
      <c r="B13" s="12">
        <v>3</v>
      </c>
      <c r="C13" s="12">
        <v>3</v>
      </c>
      <c r="D13" s="12">
        <v>4</v>
      </c>
    </row>
    <row r="14" spans="1:4" ht="18">
      <c r="A14" s="13" t="s">
        <v>488</v>
      </c>
      <c r="B14" s="12">
        <v>3</v>
      </c>
      <c r="C14" s="12">
        <v>3</v>
      </c>
      <c r="D14" s="12">
        <v>8</v>
      </c>
    </row>
    <row r="15" spans="1:4" ht="15">
      <c r="A15" s="11" t="s">
        <v>197</v>
      </c>
      <c r="B15" s="11">
        <f>B16+B17+B18</f>
        <v>23</v>
      </c>
      <c r="C15" s="11">
        <f>C16+C17+C18</f>
        <v>23</v>
      </c>
      <c r="D15" s="11"/>
    </row>
    <row r="16" spans="1:4" ht="18">
      <c r="A16" s="1" t="s">
        <v>157</v>
      </c>
      <c r="B16" s="12">
        <v>11</v>
      </c>
      <c r="C16" s="12">
        <v>11</v>
      </c>
      <c r="D16" s="12">
        <v>4</v>
      </c>
    </row>
    <row r="17" spans="1:4" ht="18">
      <c r="A17" s="13" t="s">
        <v>479</v>
      </c>
      <c r="B17" s="12">
        <v>3</v>
      </c>
      <c r="C17" s="12">
        <v>3</v>
      </c>
      <c r="D17" s="12">
        <v>5</v>
      </c>
    </row>
    <row r="18" spans="1:4" ht="18">
      <c r="A18" s="13" t="s">
        <v>65</v>
      </c>
      <c r="B18" s="12">
        <v>9</v>
      </c>
      <c r="C18" s="12">
        <v>9</v>
      </c>
      <c r="D18" s="12">
        <v>5</v>
      </c>
    </row>
    <row r="19" spans="1:4" ht="15">
      <c r="A19" s="11" t="s">
        <v>198</v>
      </c>
      <c r="B19" s="11">
        <f>B20</f>
        <v>8</v>
      </c>
      <c r="C19" s="11">
        <f>C20</f>
        <v>8</v>
      </c>
      <c r="D19" s="11"/>
    </row>
    <row r="20" spans="1:4" ht="18">
      <c r="A20" s="1" t="s">
        <v>106</v>
      </c>
      <c r="B20" s="12">
        <v>8</v>
      </c>
      <c r="C20" s="12">
        <v>8</v>
      </c>
      <c r="D20" s="12">
        <v>5</v>
      </c>
    </row>
    <row r="21" spans="1:4" ht="15">
      <c r="A21" s="11" t="s">
        <v>203</v>
      </c>
      <c r="B21" s="11">
        <f>B22</f>
        <v>7</v>
      </c>
      <c r="C21" s="11">
        <f>C22</f>
        <v>7</v>
      </c>
      <c r="D21" s="11"/>
    </row>
    <row r="22" spans="1:4" ht="18">
      <c r="A22" s="1" t="s">
        <v>92</v>
      </c>
      <c r="B22" s="15">
        <v>7</v>
      </c>
      <c r="C22" s="15">
        <v>7</v>
      </c>
      <c r="D22" s="15">
        <v>6</v>
      </c>
    </row>
    <row r="23" spans="1:4" ht="15">
      <c r="A23" s="11" t="s">
        <v>204</v>
      </c>
      <c r="B23" s="11">
        <f>B24</f>
        <v>7</v>
      </c>
      <c r="C23" s="11">
        <f>C24</f>
        <v>7</v>
      </c>
      <c r="D23" s="11"/>
    </row>
    <row r="24" spans="1:4" ht="18">
      <c r="A24" s="1" t="s">
        <v>41</v>
      </c>
      <c r="B24" s="15">
        <v>7</v>
      </c>
      <c r="C24" s="15">
        <v>7</v>
      </c>
      <c r="D24" s="15">
        <v>9</v>
      </c>
    </row>
    <row r="25" spans="1:4" ht="15">
      <c r="A25" s="11" t="s">
        <v>196</v>
      </c>
      <c r="B25" s="11">
        <f>B26</f>
        <v>7</v>
      </c>
      <c r="C25" s="11">
        <f>C26</f>
        <v>7</v>
      </c>
      <c r="D25" s="11"/>
    </row>
    <row r="26" spans="1:4" ht="18">
      <c r="A26" s="1" t="s">
        <v>7</v>
      </c>
      <c r="B26" s="15">
        <v>7</v>
      </c>
      <c r="C26" s="15">
        <v>7</v>
      </c>
      <c r="D26" s="15">
        <v>7</v>
      </c>
    </row>
    <row r="27" spans="1:4" ht="15">
      <c r="A27" s="11" t="s">
        <v>205</v>
      </c>
      <c r="B27" s="11">
        <f>SUM(B28:B29)</f>
        <v>23</v>
      </c>
      <c r="C27" s="11">
        <f>SUM(C28:C29)</f>
        <v>26</v>
      </c>
      <c r="D27" s="11"/>
    </row>
    <row r="28" spans="1:4" ht="18">
      <c r="A28" s="1" t="s">
        <v>65</v>
      </c>
      <c r="B28" s="15">
        <v>12</v>
      </c>
      <c r="C28" s="15">
        <v>12</v>
      </c>
      <c r="D28" s="7">
        <v>4</v>
      </c>
    </row>
    <row r="29" spans="1:7" ht="30">
      <c r="A29" s="13" t="s">
        <v>567</v>
      </c>
      <c r="B29" s="12">
        <v>11</v>
      </c>
      <c r="C29" s="12">
        <v>14</v>
      </c>
      <c r="D29" s="143" t="s">
        <v>568</v>
      </c>
      <c r="E29" s="3" t="s">
        <v>635</v>
      </c>
      <c r="F29" s="163" t="s">
        <v>663</v>
      </c>
      <c r="G29" s="103"/>
    </row>
    <row r="30" spans="1:4" ht="15">
      <c r="A30" s="11" t="s">
        <v>211</v>
      </c>
      <c r="B30" s="11">
        <f>B31</f>
        <v>1</v>
      </c>
      <c r="C30" s="11">
        <f>C31</f>
        <v>1</v>
      </c>
      <c r="D30" s="11"/>
    </row>
    <row r="31" spans="1:4" ht="18">
      <c r="A31" s="1" t="s">
        <v>221</v>
      </c>
      <c r="B31" s="12">
        <v>1</v>
      </c>
      <c r="C31" s="12">
        <v>1</v>
      </c>
      <c r="D31" s="12">
        <v>5</v>
      </c>
    </row>
    <row r="32" spans="1:4" ht="15">
      <c r="A32" s="11" t="s">
        <v>212</v>
      </c>
      <c r="B32" s="11">
        <f>SUM(B33:B34)</f>
        <v>49</v>
      </c>
      <c r="C32" s="11">
        <f>SUM(C33:C34)</f>
        <v>49</v>
      </c>
      <c r="D32" s="11"/>
    </row>
    <row r="33" spans="1:4" ht="18">
      <c r="A33" s="1" t="s">
        <v>65</v>
      </c>
      <c r="B33" s="12">
        <v>38</v>
      </c>
      <c r="C33" s="12">
        <v>38</v>
      </c>
      <c r="D33" s="12">
        <v>4</v>
      </c>
    </row>
    <row r="34" spans="1:4" ht="18">
      <c r="A34" s="133" t="s">
        <v>52</v>
      </c>
      <c r="B34" s="134">
        <v>11</v>
      </c>
      <c r="C34" s="134">
        <v>11</v>
      </c>
      <c r="D34" s="134">
        <v>4</v>
      </c>
    </row>
    <row r="35" spans="1:4" ht="15">
      <c r="A35" s="11" t="s">
        <v>213</v>
      </c>
      <c r="B35" s="11">
        <f>SUM(B36:B37)</f>
        <v>33</v>
      </c>
      <c r="C35" s="11">
        <f>SUM(C36:C37)</f>
        <v>33</v>
      </c>
      <c r="D35" s="11"/>
    </row>
    <row r="36" spans="1:4" ht="18">
      <c r="A36" s="1" t="s">
        <v>137</v>
      </c>
      <c r="B36" s="15">
        <v>30</v>
      </c>
      <c r="C36" s="15">
        <v>30</v>
      </c>
      <c r="D36" s="15">
        <v>12</v>
      </c>
    </row>
    <row r="37" spans="1:6" ht="18">
      <c r="A37" s="13" t="s">
        <v>508</v>
      </c>
      <c r="B37" s="12">
        <v>3</v>
      </c>
      <c r="C37" s="12">
        <v>3</v>
      </c>
      <c r="D37" s="12">
        <v>6</v>
      </c>
      <c r="E37" s="161">
        <v>45026</v>
      </c>
      <c r="F37" s="161">
        <v>43200</v>
      </c>
    </row>
    <row r="38" spans="1:4" ht="15">
      <c r="A38" s="11" t="s">
        <v>214</v>
      </c>
      <c r="B38" s="11">
        <f>SUM(B39:B42)</f>
        <v>19</v>
      </c>
      <c r="C38" s="11">
        <f>SUM(C39:C42)</f>
        <v>19</v>
      </c>
      <c r="D38" s="11"/>
    </row>
    <row r="39" spans="1:5" ht="18">
      <c r="A39" s="72" t="s">
        <v>100</v>
      </c>
      <c r="B39" s="66">
        <v>1</v>
      </c>
      <c r="C39" s="66">
        <v>1</v>
      </c>
      <c r="D39" s="15">
        <v>4</v>
      </c>
      <c r="E39" s="3" t="s">
        <v>601</v>
      </c>
    </row>
    <row r="40" spans="1:5" ht="18">
      <c r="A40" s="75" t="s">
        <v>448</v>
      </c>
      <c r="B40" s="73">
        <v>6</v>
      </c>
      <c r="C40" s="73">
        <v>6</v>
      </c>
      <c r="D40" s="12">
        <v>6</v>
      </c>
      <c r="E40" s="3" t="s">
        <v>602</v>
      </c>
    </row>
    <row r="41" spans="1:5" ht="18">
      <c r="A41" s="76" t="s">
        <v>447</v>
      </c>
      <c r="B41" s="73">
        <v>4</v>
      </c>
      <c r="C41" s="73">
        <v>4</v>
      </c>
      <c r="D41" s="12">
        <v>6</v>
      </c>
      <c r="E41" s="3" t="s">
        <v>602</v>
      </c>
    </row>
    <row r="42" spans="1:6" ht="18">
      <c r="A42" s="76" t="s">
        <v>529</v>
      </c>
      <c r="B42" s="73">
        <v>8</v>
      </c>
      <c r="C42" s="73">
        <v>8</v>
      </c>
      <c r="D42" s="12">
        <v>6</v>
      </c>
      <c r="E42" s="3" t="s">
        <v>603</v>
      </c>
      <c r="F42" s="161">
        <v>43434</v>
      </c>
    </row>
    <row r="43" spans="1:4" ht="15">
      <c r="A43" s="11" t="s">
        <v>215</v>
      </c>
      <c r="B43" s="11">
        <f>B44</f>
        <v>8</v>
      </c>
      <c r="C43" s="11">
        <f>C44</f>
        <v>8</v>
      </c>
      <c r="D43" s="11"/>
    </row>
    <row r="44" spans="1:4" ht="18">
      <c r="A44" s="1" t="s">
        <v>44</v>
      </c>
      <c r="B44" s="15">
        <v>8</v>
      </c>
      <c r="C44" s="15">
        <v>8</v>
      </c>
      <c r="D44" s="15">
        <v>4</v>
      </c>
    </row>
    <row r="45" spans="1:4" ht="15">
      <c r="A45" s="11" t="s">
        <v>217</v>
      </c>
      <c r="B45" s="11">
        <f>B46</f>
        <v>10</v>
      </c>
      <c r="C45" s="11">
        <f>C46</f>
        <v>10</v>
      </c>
      <c r="D45" s="11"/>
    </row>
    <row r="46" spans="1:4" ht="18">
      <c r="A46" s="1" t="s">
        <v>143</v>
      </c>
      <c r="B46" s="15">
        <v>10</v>
      </c>
      <c r="C46" s="15">
        <v>10</v>
      </c>
      <c r="D46" s="7">
        <v>8</v>
      </c>
    </row>
    <row r="47" spans="1:4" ht="15">
      <c r="A47" s="11" t="s">
        <v>218</v>
      </c>
      <c r="B47" s="11">
        <f>SUM(B48:B52)</f>
        <v>24</v>
      </c>
      <c r="C47" s="11">
        <f>SUM(C48:C52)</f>
        <v>27</v>
      </c>
      <c r="D47" s="11"/>
    </row>
    <row r="48" spans="1:4" ht="18">
      <c r="A48" s="1" t="s">
        <v>52</v>
      </c>
      <c r="B48" s="15">
        <v>6</v>
      </c>
      <c r="C48" s="15">
        <v>6</v>
      </c>
      <c r="D48" s="15">
        <v>4</v>
      </c>
    </row>
    <row r="49" spans="1:4" ht="18">
      <c r="A49" s="1" t="s">
        <v>222</v>
      </c>
      <c r="B49" s="15">
        <v>7</v>
      </c>
      <c r="C49" s="15">
        <v>7</v>
      </c>
      <c r="D49" s="15">
        <v>4</v>
      </c>
    </row>
    <row r="50" spans="1:4" ht="18">
      <c r="A50" s="1" t="s">
        <v>156</v>
      </c>
      <c r="B50" s="15">
        <v>1</v>
      </c>
      <c r="C50" s="15">
        <v>4</v>
      </c>
      <c r="D50" s="7" t="s">
        <v>223</v>
      </c>
    </row>
    <row r="51" spans="1:4" ht="18">
      <c r="A51" s="13" t="s">
        <v>224</v>
      </c>
      <c r="B51" s="12">
        <v>4</v>
      </c>
      <c r="C51" s="12">
        <v>4</v>
      </c>
      <c r="D51" s="12">
        <v>4</v>
      </c>
    </row>
    <row r="52" spans="1:4" ht="18">
      <c r="A52" s="13" t="s">
        <v>225</v>
      </c>
      <c r="B52" s="12">
        <v>6</v>
      </c>
      <c r="C52" s="12">
        <v>6</v>
      </c>
      <c r="D52" s="12">
        <v>4</v>
      </c>
    </row>
    <row r="53" spans="1:7" ht="15">
      <c r="A53" s="11" t="s">
        <v>219</v>
      </c>
      <c r="B53" s="11">
        <f>SUM(B54:B61)</f>
        <v>39</v>
      </c>
      <c r="C53" s="11">
        <f>SUM(C54:C61)</f>
        <v>39</v>
      </c>
      <c r="D53" s="11"/>
      <c r="G53" s="160"/>
    </row>
    <row r="54" spans="1:4" ht="18">
      <c r="A54" s="1" t="s">
        <v>96</v>
      </c>
      <c r="B54" s="15">
        <v>7</v>
      </c>
      <c r="C54" s="15">
        <v>7</v>
      </c>
      <c r="D54" s="12" t="s">
        <v>226</v>
      </c>
    </row>
    <row r="55" spans="1:4" ht="18">
      <c r="A55" s="1" t="s">
        <v>95</v>
      </c>
      <c r="B55" s="15">
        <v>9</v>
      </c>
      <c r="C55" s="15">
        <v>9</v>
      </c>
      <c r="D55" s="15">
        <v>4</v>
      </c>
    </row>
    <row r="56" spans="1:4" ht="18">
      <c r="A56" s="1" t="s">
        <v>120</v>
      </c>
      <c r="B56" s="15">
        <v>3</v>
      </c>
      <c r="C56" s="15">
        <v>3</v>
      </c>
      <c r="D56" s="15">
        <v>4</v>
      </c>
    </row>
    <row r="57" spans="1:4" ht="18">
      <c r="A57" s="1" t="s">
        <v>97</v>
      </c>
      <c r="B57" s="15">
        <f>3</f>
        <v>3</v>
      </c>
      <c r="C57" s="15">
        <f>3</f>
        <v>3</v>
      </c>
      <c r="D57" s="15">
        <v>4</v>
      </c>
    </row>
    <row r="58" spans="1:4" ht="18">
      <c r="A58" s="1" t="s">
        <v>94</v>
      </c>
      <c r="B58" s="15">
        <f>7+5</f>
        <v>12</v>
      </c>
      <c r="C58" s="15">
        <f>7+5</f>
        <v>12</v>
      </c>
      <c r="D58" s="15">
        <v>7</v>
      </c>
    </row>
    <row r="59" spans="1:4" ht="18">
      <c r="A59" s="1" t="s">
        <v>98</v>
      </c>
      <c r="B59" s="15">
        <v>1</v>
      </c>
      <c r="C59" s="15">
        <v>1</v>
      </c>
      <c r="D59" s="15">
        <v>4</v>
      </c>
    </row>
    <row r="60" spans="1:4" ht="18">
      <c r="A60" s="1" t="s">
        <v>99</v>
      </c>
      <c r="B60" s="15">
        <v>1</v>
      </c>
      <c r="C60" s="15">
        <v>1</v>
      </c>
      <c r="D60" s="15">
        <v>4</v>
      </c>
    </row>
    <row r="61" spans="1:4" ht="18">
      <c r="A61" s="5" t="s">
        <v>121</v>
      </c>
      <c r="B61" s="15">
        <v>3</v>
      </c>
      <c r="C61" s="15">
        <v>3</v>
      </c>
      <c r="D61" s="15">
        <v>4</v>
      </c>
    </row>
    <row r="62" spans="1:7" ht="15">
      <c r="A62" s="11" t="s">
        <v>227</v>
      </c>
      <c r="B62" s="11">
        <f>B63</f>
        <v>13</v>
      </c>
      <c r="C62" s="11">
        <f>C63</f>
        <v>13</v>
      </c>
      <c r="D62" s="11"/>
      <c r="G62" s="160"/>
    </row>
    <row r="63" spans="1:4" ht="18">
      <c r="A63" s="1" t="s">
        <v>228</v>
      </c>
      <c r="B63" s="12">
        <v>13</v>
      </c>
      <c r="C63" s="12">
        <v>13</v>
      </c>
      <c r="D63" s="12">
        <v>4</v>
      </c>
    </row>
    <row r="64" spans="1:7" ht="15">
      <c r="A64" s="11" t="s">
        <v>229</v>
      </c>
      <c r="B64" s="11">
        <f>SUM(B65:B71)</f>
        <v>40</v>
      </c>
      <c r="C64" s="11">
        <f>SUM(C65:C71)</f>
        <v>40</v>
      </c>
      <c r="D64" s="11"/>
      <c r="G64" s="160"/>
    </row>
    <row r="65" spans="1:4" ht="18">
      <c r="A65" s="1" t="s">
        <v>135</v>
      </c>
      <c r="B65" s="16">
        <v>9</v>
      </c>
      <c r="C65" s="16">
        <v>9</v>
      </c>
      <c r="D65" s="7">
        <v>7</v>
      </c>
    </row>
    <row r="66" spans="1:4" ht="18">
      <c r="A66" s="1" t="s">
        <v>2</v>
      </c>
      <c r="B66" s="15">
        <v>9</v>
      </c>
      <c r="C66" s="15">
        <v>9</v>
      </c>
      <c r="D66" s="15">
        <v>7</v>
      </c>
    </row>
    <row r="67" spans="1:5" ht="18">
      <c r="A67" s="1" t="s">
        <v>458</v>
      </c>
      <c r="B67" s="15">
        <v>3</v>
      </c>
      <c r="C67" s="15">
        <v>3</v>
      </c>
      <c r="D67" s="15" t="s">
        <v>604</v>
      </c>
      <c r="E67" s="3" t="s">
        <v>605</v>
      </c>
    </row>
    <row r="68" spans="1:5" ht="22.5" customHeight="1">
      <c r="A68" s="1" t="s">
        <v>478</v>
      </c>
      <c r="B68" s="15">
        <v>6</v>
      </c>
      <c r="C68" s="15">
        <v>6</v>
      </c>
      <c r="D68" s="15">
        <v>6</v>
      </c>
      <c r="E68" s="103"/>
    </row>
    <row r="69" spans="1:4" ht="18">
      <c r="A69" s="1" t="s">
        <v>148</v>
      </c>
      <c r="B69" s="15">
        <v>5</v>
      </c>
      <c r="C69" s="15">
        <v>5</v>
      </c>
      <c r="D69" s="15">
        <v>7</v>
      </c>
    </row>
    <row r="70" spans="1:4" ht="18">
      <c r="A70" s="1" t="s">
        <v>147</v>
      </c>
      <c r="B70" s="15">
        <v>6</v>
      </c>
      <c r="C70" s="15">
        <v>6</v>
      </c>
      <c r="D70" s="7">
        <v>6</v>
      </c>
    </row>
    <row r="71" spans="1:4" ht="18">
      <c r="A71" s="1" t="s">
        <v>149</v>
      </c>
      <c r="B71" s="15">
        <v>2</v>
      </c>
      <c r="C71" s="15">
        <v>2</v>
      </c>
      <c r="D71" s="7">
        <v>6</v>
      </c>
    </row>
    <row r="72" spans="1:4" ht="15">
      <c r="A72" s="11" t="s">
        <v>230</v>
      </c>
      <c r="B72" s="11">
        <f>B73</f>
        <v>5</v>
      </c>
      <c r="C72" s="11">
        <f>C73</f>
        <v>7</v>
      </c>
      <c r="D72" s="11"/>
    </row>
    <row r="73" spans="1:4" ht="18">
      <c r="A73" s="17" t="s">
        <v>231</v>
      </c>
      <c r="B73" s="14">
        <v>5</v>
      </c>
      <c r="C73" s="14">
        <v>7</v>
      </c>
      <c r="D73" s="18">
        <v>8</v>
      </c>
    </row>
    <row r="74" spans="1:4" ht="15">
      <c r="A74" s="19" t="s">
        <v>232</v>
      </c>
      <c r="B74" s="19">
        <f>SUM(B75:B80)</f>
        <v>45</v>
      </c>
      <c r="C74" s="19">
        <f>SUM(C75:C80)</f>
        <v>45</v>
      </c>
      <c r="D74" s="19"/>
    </row>
    <row r="75" spans="1:4" ht="18">
      <c r="A75" s="1" t="s">
        <v>182</v>
      </c>
      <c r="B75" s="15">
        <v>13</v>
      </c>
      <c r="C75" s="15">
        <v>13</v>
      </c>
      <c r="D75" s="15">
        <v>7</v>
      </c>
    </row>
    <row r="76" spans="1:4" ht="18">
      <c r="A76" s="1" t="s">
        <v>105</v>
      </c>
      <c r="B76" s="15">
        <v>4</v>
      </c>
      <c r="C76" s="15">
        <v>4</v>
      </c>
      <c r="D76" s="15">
        <v>7</v>
      </c>
    </row>
    <row r="77" spans="1:6" ht="18">
      <c r="A77" s="1" t="s">
        <v>435</v>
      </c>
      <c r="B77" s="15">
        <v>21</v>
      </c>
      <c r="C77" s="15">
        <v>21</v>
      </c>
      <c r="D77" s="15">
        <v>6</v>
      </c>
      <c r="E77" s="162" t="s">
        <v>606</v>
      </c>
      <c r="F77" s="162" t="s">
        <v>607</v>
      </c>
    </row>
    <row r="78" spans="1:6" ht="18">
      <c r="A78" s="1" t="s">
        <v>608</v>
      </c>
      <c r="B78" s="15">
        <v>2</v>
      </c>
      <c r="C78" s="15">
        <v>2</v>
      </c>
      <c r="D78" s="15">
        <v>7</v>
      </c>
      <c r="E78" s="162" t="s">
        <v>670</v>
      </c>
      <c r="F78" s="162" t="s">
        <v>669</v>
      </c>
    </row>
    <row r="79" spans="1:6" ht="18">
      <c r="A79" s="1" t="s">
        <v>608</v>
      </c>
      <c r="B79" s="15">
        <v>3</v>
      </c>
      <c r="C79" s="15">
        <v>3</v>
      </c>
      <c r="D79" s="15">
        <v>7</v>
      </c>
      <c r="E79" s="3" t="s">
        <v>609</v>
      </c>
      <c r="F79" s="161">
        <v>43200</v>
      </c>
    </row>
    <row r="80" spans="1:6" ht="18">
      <c r="A80" s="1" t="s">
        <v>688</v>
      </c>
      <c r="B80" s="15">
        <v>2</v>
      </c>
      <c r="C80" s="15">
        <v>2</v>
      </c>
      <c r="D80" s="15" t="s">
        <v>699</v>
      </c>
      <c r="E80" s="3" t="s">
        <v>679</v>
      </c>
      <c r="F80" s="227">
        <v>2021</v>
      </c>
    </row>
    <row r="81" spans="1:4" ht="15">
      <c r="A81" s="19" t="s">
        <v>233</v>
      </c>
      <c r="B81" s="19">
        <f>SUM(B82:B84)</f>
        <v>13</v>
      </c>
      <c r="C81" s="19">
        <f>SUM(C82:C84)</f>
        <v>13</v>
      </c>
      <c r="D81" s="19"/>
    </row>
    <row r="82" spans="1:7" ht="18">
      <c r="A82" s="1" t="s">
        <v>146</v>
      </c>
      <c r="B82" s="15">
        <v>6</v>
      </c>
      <c r="C82" s="15">
        <v>6</v>
      </c>
      <c r="D82" s="15" t="s">
        <v>565</v>
      </c>
      <c r="E82" s="3" t="s">
        <v>635</v>
      </c>
      <c r="F82" s="3" t="s">
        <v>663</v>
      </c>
      <c r="G82" s="103"/>
    </row>
    <row r="83" spans="1:4" ht="18">
      <c r="A83" s="1" t="s">
        <v>145</v>
      </c>
      <c r="B83" s="15">
        <v>3</v>
      </c>
      <c r="C83" s="15">
        <v>3</v>
      </c>
      <c r="D83" s="15">
        <v>6</v>
      </c>
    </row>
    <row r="84" spans="1:4" ht="18">
      <c r="A84" s="1" t="s">
        <v>546</v>
      </c>
      <c r="B84" s="15">
        <v>4</v>
      </c>
      <c r="C84" s="15">
        <v>4</v>
      </c>
      <c r="D84" s="15">
        <v>6</v>
      </c>
    </row>
    <row r="85" spans="1:4" ht="15">
      <c r="A85" s="19" t="s">
        <v>234</v>
      </c>
      <c r="B85" s="19">
        <f>SUM(B86:B87)</f>
        <v>9</v>
      </c>
      <c r="C85" s="19">
        <f>SUM(C86:C87)</f>
        <v>9</v>
      </c>
      <c r="D85" s="19"/>
    </row>
    <row r="86" spans="1:4" ht="18">
      <c r="A86" s="1" t="s">
        <v>103</v>
      </c>
      <c r="B86" s="15">
        <v>4</v>
      </c>
      <c r="C86" s="15">
        <v>4</v>
      </c>
      <c r="D86" s="15">
        <v>6</v>
      </c>
    </row>
    <row r="87" spans="1:4" ht="18">
      <c r="A87" s="1" t="s">
        <v>104</v>
      </c>
      <c r="B87" s="15">
        <v>5</v>
      </c>
      <c r="C87" s="15">
        <v>5</v>
      </c>
      <c r="D87" s="15">
        <v>6</v>
      </c>
    </row>
    <row r="88" spans="1:4" ht="15">
      <c r="A88" s="19" t="s">
        <v>235</v>
      </c>
      <c r="B88" s="19">
        <f>SUM(B89:B90)</f>
        <v>16</v>
      </c>
      <c r="C88" s="19">
        <f>SUM(C89:C90)</f>
        <v>16</v>
      </c>
      <c r="D88" s="19"/>
    </row>
    <row r="89" spans="1:4" ht="18">
      <c r="A89" s="1" t="s">
        <v>540</v>
      </c>
      <c r="B89" s="15">
        <v>4</v>
      </c>
      <c r="C89" s="15">
        <v>4</v>
      </c>
      <c r="D89" s="7">
        <v>8</v>
      </c>
    </row>
    <row r="90" spans="1:6" ht="18">
      <c r="A90" s="1" t="s">
        <v>481</v>
      </c>
      <c r="B90" s="15">
        <v>12</v>
      </c>
      <c r="C90" s="15">
        <v>12</v>
      </c>
      <c r="D90" s="7">
        <v>7</v>
      </c>
      <c r="E90" s="3" t="s">
        <v>610</v>
      </c>
      <c r="F90" s="161">
        <v>43217</v>
      </c>
    </row>
    <row r="91" spans="1:4" ht="15">
      <c r="A91" s="19" t="s">
        <v>236</v>
      </c>
      <c r="B91" s="19">
        <f>SUM(B92:B93)</f>
        <v>12</v>
      </c>
      <c r="C91" s="19">
        <f>SUM(C92:C93)</f>
        <v>12</v>
      </c>
      <c r="D91" s="19"/>
    </row>
    <row r="92" spans="1:4" ht="18">
      <c r="A92" s="1" t="s">
        <v>70</v>
      </c>
      <c r="B92" s="15">
        <v>10</v>
      </c>
      <c r="C92" s="15">
        <v>10</v>
      </c>
      <c r="D92" s="15">
        <v>6</v>
      </c>
    </row>
    <row r="93" spans="1:4" ht="18">
      <c r="A93" s="1" t="s">
        <v>540</v>
      </c>
      <c r="B93" s="15">
        <v>2</v>
      </c>
      <c r="C93" s="15">
        <v>2</v>
      </c>
      <c r="D93" s="7">
        <v>6</v>
      </c>
    </row>
    <row r="94" spans="1:4" ht="15">
      <c r="A94" s="19" t="s">
        <v>237</v>
      </c>
      <c r="B94" s="19">
        <f>SUM(B95:B102)</f>
        <v>57</v>
      </c>
      <c r="C94" s="19">
        <f>SUM(C95:C102)</f>
        <v>57</v>
      </c>
      <c r="D94" s="19"/>
    </row>
    <row r="95" spans="1:4" ht="18">
      <c r="A95" s="1" t="s">
        <v>540</v>
      </c>
      <c r="B95" s="12">
        <v>14</v>
      </c>
      <c r="C95" s="12">
        <v>14</v>
      </c>
      <c r="D95" s="12">
        <v>9</v>
      </c>
    </row>
    <row r="96" spans="1:6" ht="18">
      <c r="A96" s="1" t="s">
        <v>694</v>
      </c>
      <c r="B96" s="12">
        <v>1</v>
      </c>
      <c r="C96" s="12">
        <v>1</v>
      </c>
      <c r="D96" s="12">
        <v>5</v>
      </c>
      <c r="E96" s="3" t="s">
        <v>679</v>
      </c>
      <c r="F96" s="3">
        <v>2021</v>
      </c>
    </row>
    <row r="97" spans="1:4" ht="18">
      <c r="A97" s="1" t="s">
        <v>42</v>
      </c>
      <c r="B97" s="15">
        <v>16</v>
      </c>
      <c r="C97" s="15">
        <v>16</v>
      </c>
      <c r="D97" s="15">
        <v>4</v>
      </c>
    </row>
    <row r="98" spans="1:4" ht="18">
      <c r="A98" s="1" t="s">
        <v>40</v>
      </c>
      <c r="B98" s="15">
        <f>10</f>
        <v>10</v>
      </c>
      <c r="C98" s="15">
        <f>10</f>
        <v>10</v>
      </c>
      <c r="D98" s="15">
        <v>4</v>
      </c>
    </row>
    <row r="99" spans="1:4" ht="18">
      <c r="A99" s="1" t="s">
        <v>46</v>
      </c>
      <c r="B99" s="15">
        <v>6</v>
      </c>
      <c r="C99" s="15">
        <v>6</v>
      </c>
      <c r="D99" s="15">
        <v>4</v>
      </c>
    </row>
    <row r="100" spans="1:4" ht="18">
      <c r="A100" s="1" t="s">
        <v>36</v>
      </c>
      <c r="B100" s="15">
        <v>4</v>
      </c>
      <c r="C100" s="15">
        <v>4</v>
      </c>
      <c r="D100" s="15">
        <v>4</v>
      </c>
    </row>
    <row r="101" spans="1:4" ht="18">
      <c r="A101" s="1" t="s">
        <v>14</v>
      </c>
      <c r="B101" s="15">
        <v>2</v>
      </c>
      <c r="C101" s="15">
        <v>2</v>
      </c>
      <c r="D101" s="15">
        <v>4</v>
      </c>
    </row>
    <row r="102" spans="1:4" ht="18">
      <c r="A102" s="1" t="s">
        <v>51</v>
      </c>
      <c r="B102" s="15">
        <v>4</v>
      </c>
      <c r="C102" s="15">
        <v>4</v>
      </c>
      <c r="D102" s="15">
        <v>4</v>
      </c>
    </row>
    <row r="103" spans="1:4" ht="15">
      <c r="A103" s="19" t="s">
        <v>238</v>
      </c>
      <c r="B103" s="19">
        <f>SUM(B104:B111)</f>
        <v>71</v>
      </c>
      <c r="C103" s="19">
        <f>SUM(C104:C111)</f>
        <v>71</v>
      </c>
      <c r="D103" s="19"/>
    </row>
    <row r="104" spans="1:4" ht="18">
      <c r="A104" s="1" t="s">
        <v>101</v>
      </c>
      <c r="B104" s="15">
        <v>11</v>
      </c>
      <c r="C104" s="15">
        <v>11</v>
      </c>
      <c r="D104" s="15">
        <v>4</v>
      </c>
    </row>
    <row r="105" spans="1:4" ht="18">
      <c r="A105" s="1" t="s">
        <v>186</v>
      </c>
      <c r="B105" s="15">
        <v>1</v>
      </c>
      <c r="C105" s="15">
        <v>1</v>
      </c>
      <c r="D105" s="15">
        <v>6</v>
      </c>
    </row>
    <row r="106" spans="1:4" ht="18">
      <c r="A106" s="1" t="s">
        <v>69</v>
      </c>
      <c r="B106" s="15">
        <v>18</v>
      </c>
      <c r="C106" s="15">
        <v>18</v>
      </c>
      <c r="D106" s="12" t="s">
        <v>239</v>
      </c>
    </row>
    <row r="107" spans="1:4" ht="18">
      <c r="A107" s="1" t="s">
        <v>132</v>
      </c>
      <c r="B107" s="15">
        <v>16</v>
      </c>
      <c r="C107" s="15">
        <v>16</v>
      </c>
      <c r="D107" s="15">
        <v>7</v>
      </c>
    </row>
    <row r="108" spans="1:4" ht="18">
      <c r="A108" s="1" t="s">
        <v>183</v>
      </c>
      <c r="B108" s="15">
        <v>11</v>
      </c>
      <c r="C108" s="15">
        <v>11</v>
      </c>
      <c r="D108" s="15">
        <v>6</v>
      </c>
    </row>
    <row r="109" spans="1:4" ht="18">
      <c r="A109" s="1" t="s">
        <v>133</v>
      </c>
      <c r="B109" s="16">
        <v>10</v>
      </c>
      <c r="C109" s="16">
        <v>10</v>
      </c>
      <c r="D109" s="15">
        <v>7</v>
      </c>
    </row>
    <row r="110" spans="1:4" ht="18">
      <c r="A110" s="1" t="s">
        <v>187</v>
      </c>
      <c r="B110" s="15">
        <v>2</v>
      </c>
      <c r="C110" s="15">
        <v>2</v>
      </c>
      <c r="D110" s="15">
        <v>6</v>
      </c>
    </row>
    <row r="111" spans="1:4" ht="18">
      <c r="A111" s="1" t="s">
        <v>102</v>
      </c>
      <c r="B111" s="15">
        <v>2</v>
      </c>
      <c r="C111" s="15">
        <v>2</v>
      </c>
      <c r="D111" s="15">
        <v>4</v>
      </c>
    </row>
    <row r="112" spans="1:4" ht="15">
      <c r="A112" s="19" t="s">
        <v>240</v>
      </c>
      <c r="B112" s="19">
        <f>B113</f>
        <v>4</v>
      </c>
      <c r="C112" s="19">
        <f>C113</f>
        <v>4</v>
      </c>
      <c r="D112" s="19"/>
    </row>
    <row r="113" spans="1:4" ht="18">
      <c r="A113" s="1" t="s">
        <v>144</v>
      </c>
      <c r="B113" s="15">
        <v>4</v>
      </c>
      <c r="C113" s="15">
        <v>4</v>
      </c>
      <c r="D113" s="15">
        <v>6</v>
      </c>
    </row>
    <row r="114" spans="1:4" ht="15">
      <c r="A114" s="19" t="s">
        <v>241</v>
      </c>
      <c r="B114" s="19">
        <f>SUM(B115:B119)</f>
        <v>35</v>
      </c>
      <c r="C114" s="19">
        <f>SUM(C115:C119)</f>
        <v>35</v>
      </c>
      <c r="D114" s="19"/>
    </row>
    <row r="115" spans="1:4" ht="18">
      <c r="A115" s="1" t="s">
        <v>68</v>
      </c>
      <c r="B115" s="15">
        <v>18</v>
      </c>
      <c r="C115" s="15">
        <v>18</v>
      </c>
      <c r="D115" s="15">
        <v>7</v>
      </c>
    </row>
    <row r="116" spans="1:4" ht="18">
      <c r="A116" s="1" t="s">
        <v>47</v>
      </c>
      <c r="B116" s="15">
        <v>3</v>
      </c>
      <c r="C116" s="15">
        <v>3</v>
      </c>
      <c r="D116" s="15">
        <v>7</v>
      </c>
    </row>
    <row r="117" spans="1:4" ht="18">
      <c r="A117" s="1" t="s">
        <v>50</v>
      </c>
      <c r="B117" s="15">
        <v>9</v>
      </c>
      <c r="C117" s="15">
        <v>9</v>
      </c>
      <c r="D117" s="15">
        <v>7</v>
      </c>
    </row>
    <row r="118" spans="1:4" ht="18">
      <c r="A118" s="1" t="s">
        <v>39</v>
      </c>
      <c r="B118" s="15">
        <v>2</v>
      </c>
      <c r="C118" s="15">
        <v>2</v>
      </c>
      <c r="D118" s="15">
        <v>7</v>
      </c>
    </row>
    <row r="119" spans="1:4" ht="18">
      <c r="A119" s="1" t="s">
        <v>45</v>
      </c>
      <c r="B119" s="15">
        <v>3</v>
      </c>
      <c r="C119" s="15">
        <v>3</v>
      </c>
      <c r="D119" s="15">
        <v>7</v>
      </c>
    </row>
    <row r="120" spans="1:4" ht="15">
      <c r="A120" s="19" t="s">
        <v>242</v>
      </c>
      <c r="B120" s="19">
        <f>SUM(B121:B125)</f>
        <v>60</v>
      </c>
      <c r="C120" s="19">
        <f>SUM(C121:C125)</f>
        <v>60</v>
      </c>
      <c r="D120" s="19"/>
    </row>
    <row r="121" spans="1:4" ht="18">
      <c r="A121" s="1" t="s">
        <v>38</v>
      </c>
      <c r="B121" s="15">
        <v>5</v>
      </c>
      <c r="C121" s="15">
        <v>5</v>
      </c>
      <c r="D121" s="15">
        <v>6</v>
      </c>
    </row>
    <row r="122" spans="1:4" ht="18">
      <c r="A122" s="8" t="s">
        <v>43</v>
      </c>
      <c r="B122" s="15">
        <v>5</v>
      </c>
      <c r="C122" s="15">
        <v>5</v>
      </c>
      <c r="D122" s="15">
        <v>6</v>
      </c>
    </row>
    <row r="123" spans="1:4" ht="18">
      <c r="A123" s="1" t="s">
        <v>136</v>
      </c>
      <c r="B123" s="15">
        <v>36</v>
      </c>
      <c r="C123" s="15">
        <v>36</v>
      </c>
      <c r="D123" s="15">
        <v>6</v>
      </c>
    </row>
    <row r="124" spans="1:4" ht="18">
      <c r="A124" s="13" t="s">
        <v>243</v>
      </c>
      <c r="B124" s="12">
        <v>6</v>
      </c>
      <c r="C124" s="12">
        <v>6</v>
      </c>
      <c r="D124" s="12">
        <v>6</v>
      </c>
    </row>
    <row r="125" spans="1:5" ht="18">
      <c r="A125" s="13" t="s">
        <v>415</v>
      </c>
      <c r="B125" s="12">
        <v>8</v>
      </c>
      <c r="C125" s="12">
        <v>8</v>
      </c>
      <c r="D125" s="12" t="s">
        <v>604</v>
      </c>
      <c r="E125" s="161">
        <v>43451</v>
      </c>
    </row>
    <row r="126" spans="1:4" ht="15">
      <c r="A126" s="19" t="s">
        <v>244</v>
      </c>
      <c r="B126" s="19">
        <f>B127</f>
        <v>4</v>
      </c>
      <c r="C126" s="19">
        <f>C127</f>
        <v>4</v>
      </c>
      <c r="D126" s="19"/>
    </row>
    <row r="127" spans="1:4" ht="18">
      <c r="A127" s="1" t="s">
        <v>48</v>
      </c>
      <c r="B127" s="15">
        <v>4</v>
      </c>
      <c r="C127" s="15">
        <v>4</v>
      </c>
      <c r="D127" s="15">
        <v>7</v>
      </c>
    </row>
    <row r="128" spans="1:4" ht="15">
      <c r="A128" s="19" t="s">
        <v>245</v>
      </c>
      <c r="B128" s="19">
        <f>B129</f>
        <v>0</v>
      </c>
      <c r="C128" s="19">
        <f>C129</f>
        <v>0</v>
      </c>
      <c r="D128" s="19"/>
    </row>
    <row r="129" spans="1:4" ht="18">
      <c r="A129" s="26" t="s">
        <v>255</v>
      </c>
      <c r="B129" s="12">
        <v>0</v>
      </c>
      <c r="C129" s="12">
        <v>0</v>
      </c>
      <c r="D129" s="12"/>
    </row>
    <row r="130" spans="1:4" ht="15">
      <c r="A130" s="19" t="s">
        <v>246</v>
      </c>
      <c r="B130" s="19">
        <f>B131</f>
        <v>26</v>
      </c>
      <c r="C130" s="19">
        <f>C131</f>
        <v>52</v>
      </c>
      <c r="D130" s="19"/>
    </row>
    <row r="131" spans="1:4" ht="18">
      <c r="A131" s="1" t="s">
        <v>124</v>
      </c>
      <c r="B131" s="15">
        <v>26</v>
      </c>
      <c r="C131" s="15">
        <v>52</v>
      </c>
      <c r="D131" s="7" t="s">
        <v>247</v>
      </c>
    </row>
    <row r="132" spans="1:4" ht="15">
      <c r="A132" s="19" t="s">
        <v>248</v>
      </c>
      <c r="B132" s="19">
        <f>B133</f>
        <v>2</v>
      </c>
      <c r="C132" s="19">
        <f>C133</f>
        <v>2</v>
      </c>
      <c r="D132" s="19"/>
    </row>
    <row r="133" spans="1:4" ht="18">
      <c r="A133" s="1" t="s">
        <v>93</v>
      </c>
      <c r="B133" s="15">
        <v>2</v>
      </c>
      <c r="C133" s="15">
        <v>2</v>
      </c>
      <c r="D133" s="15">
        <v>4</v>
      </c>
    </row>
    <row r="134" spans="1:4" ht="15">
      <c r="A134" s="19" t="s">
        <v>249</v>
      </c>
      <c r="B134" s="19">
        <f>B135</f>
        <v>20</v>
      </c>
      <c r="C134" s="19">
        <f>C135</f>
        <v>20</v>
      </c>
      <c r="D134" s="19"/>
    </row>
    <row r="135" spans="1:4" ht="18">
      <c r="A135" s="1" t="s">
        <v>494</v>
      </c>
      <c r="B135" s="15">
        <v>20</v>
      </c>
      <c r="C135" s="15">
        <v>20</v>
      </c>
      <c r="D135" s="15">
        <v>10</v>
      </c>
    </row>
    <row r="136" spans="1:4" ht="15">
      <c r="A136" s="19" t="s">
        <v>250</v>
      </c>
      <c r="B136" s="19">
        <f>SUM(B137:B138)</f>
        <v>12</v>
      </c>
      <c r="C136" s="19">
        <f>SUM(C137:C138)</f>
        <v>12</v>
      </c>
      <c r="D136" s="19"/>
    </row>
    <row r="137" spans="1:4" ht="18">
      <c r="A137" s="1" t="s">
        <v>151</v>
      </c>
      <c r="B137" s="15">
        <v>3</v>
      </c>
      <c r="C137" s="15">
        <v>3</v>
      </c>
      <c r="D137" s="15">
        <v>6</v>
      </c>
    </row>
    <row r="138" spans="1:6" ht="18">
      <c r="A138" s="1" t="s">
        <v>151</v>
      </c>
      <c r="B138" s="15">
        <v>9</v>
      </c>
      <c r="C138" s="15">
        <v>9</v>
      </c>
      <c r="D138" s="15" t="s">
        <v>698</v>
      </c>
      <c r="E138" s="3" t="s">
        <v>679</v>
      </c>
      <c r="F138" s="3">
        <v>2021</v>
      </c>
    </row>
    <row r="139" spans="1:4" ht="30.75" customHeight="1">
      <c r="A139" s="19" t="s">
        <v>251</v>
      </c>
      <c r="B139" s="19">
        <f>B140</f>
        <v>12</v>
      </c>
      <c r="C139" s="19">
        <f>C140</f>
        <v>24</v>
      </c>
      <c r="D139" s="19"/>
    </row>
    <row r="140" spans="1:4" ht="30">
      <c r="A140" s="1" t="s">
        <v>254</v>
      </c>
      <c r="B140" s="15">
        <v>12</v>
      </c>
      <c r="C140" s="15">
        <v>24</v>
      </c>
      <c r="D140" s="7" t="s">
        <v>611</v>
      </c>
    </row>
    <row r="141" spans="1:4" ht="18">
      <c r="A141" s="19" t="s">
        <v>357</v>
      </c>
      <c r="B141" s="19">
        <f>SUM(B142:B146)</f>
        <v>62</v>
      </c>
      <c r="C141" s="19">
        <f>SUM(C142:C146)</f>
        <v>62</v>
      </c>
      <c r="D141" s="144" t="s">
        <v>575</v>
      </c>
    </row>
    <row r="142" spans="1:4" ht="18">
      <c r="A142" s="1" t="s">
        <v>225</v>
      </c>
      <c r="B142" s="15">
        <v>4</v>
      </c>
      <c r="C142" s="15">
        <v>4</v>
      </c>
      <c r="D142" s="7">
        <v>5.5</v>
      </c>
    </row>
    <row r="143" spans="1:4" ht="18">
      <c r="A143" s="1" t="s">
        <v>361</v>
      </c>
      <c r="B143" s="15">
        <v>31</v>
      </c>
      <c r="C143" s="15">
        <v>31</v>
      </c>
      <c r="D143" s="7">
        <v>5.5</v>
      </c>
    </row>
    <row r="144" spans="1:4" ht="18">
      <c r="A144" s="1" t="s">
        <v>100</v>
      </c>
      <c r="B144" s="15">
        <v>10</v>
      </c>
      <c r="C144" s="15">
        <v>10</v>
      </c>
      <c r="D144" s="7">
        <v>5.5</v>
      </c>
    </row>
    <row r="145" spans="1:4" ht="18">
      <c r="A145" s="1" t="s">
        <v>224</v>
      </c>
      <c r="B145" s="15">
        <v>8</v>
      </c>
      <c r="C145" s="15">
        <v>8</v>
      </c>
      <c r="D145" s="7">
        <v>5.5</v>
      </c>
    </row>
    <row r="146" spans="1:4" ht="18">
      <c r="A146" s="1" t="s">
        <v>358</v>
      </c>
      <c r="B146" s="15">
        <v>9</v>
      </c>
      <c r="C146" s="15">
        <v>9</v>
      </c>
      <c r="D146" s="7">
        <v>5.5</v>
      </c>
    </row>
    <row r="147" spans="1:4" ht="15">
      <c r="A147" s="19" t="s">
        <v>359</v>
      </c>
      <c r="B147" s="19">
        <f>B148</f>
        <v>6</v>
      </c>
      <c r="C147" s="19">
        <f>C148</f>
        <v>6</v>
      </c>
      <c r="D147" s="19"/>
    </row>
    <row r="148" spans="1:4" ht="18">
      <c r="A148" s="1" t="s">
        <v>225</v>
      </c>
      <c r="B148" s="15">
        <v>6</v>
      </c>
      <c r="C148" s="15">
        <v>6</v>
      </c>
      <c r="D148" s="7">
        <v>5.5</v>
      </c>
    </row>
    <row r="149" spans="1:4" ht="15">
      <c r="A149" s="19" t="s">
        <v>541</v>
      </c>
      <c r="B149" s="19">
        <f>B150</f>
        <v>10</v>
      </c>
      <c r="C149" s="19">
        <f>C150</f>
        <v>10</v>
      </c>
      <c r="D149" s="19"/>
    </row>
    <row r="150" spans="1:4" ht="18">
      <c r="A150" s="1" t="s">
        <v>119</v>
      </c>
      <c r="B150" s="15">
        <v>10</v>
      </c>
      <c r="C150" s="15">
        <v>10</v>
      </c>
      <c r="D150" s="7" t="s">
        <v>387</v>
      </c>
    </row>
    <row r="151" spans="1:4" ht="15">
      <c r="A151" s="19" t="s">
        <v>542</v>
      </c>
      <c r="B151" s="67">
        <f>SUM(B152:B154)</f>
        <v>6</v>
      </c>
      <c r="C151" s="67">
        <f>SUM(C152:C154)</f>
        <v>10</v>
      </c>
      <c r="D151" s="68"/>
    </row>
    <row r="152" spans="1:5" ht="18">
      <c r="A152" s="5" t="s">
        <v>495</v>
      </c>
      <c r="B152" s="66">
        <v>1</v>
      </c>
      <c r="C152" s="66">
        <v>3</v>
      </c>
      <c r="D152" s="74" t="s">
        <v>612</v>
      </c>
      <c r="E152" s="3" t="s">
        <v>613</v>
      </c>
    </row>
    <row r="153" spans="1:5" ht="18">
      <c r="A153" s="5" t="s">
        <v>443</v>
      </c>
      <c r="B153" s="66">
        <v>4</v>
      </c>
      <c r="C153" s="66">
        <v>6</v>
      </c>
      <c r="D153" s="74" t="s">
        <v>614</v>
      </c>
      <c r="E153" s="3" t="s">
        <v>613</v>
      </c>
    </row>
    <row r="154" spans="1:4" ht="18">
      <c r="A154" s="5" t="s">
        <v>389</v>
      </c>
      <c r="B154" s="66">
        <v>1</v>
      </c>
      <c r="C154" s="66">
        <v>1</v>
      </c>
      <c r="D154" s="74">
        <v>11</v>
      </c>
    </row>
    <row r="155" spans="1:4" ht="15">
      <c r="A155" s="19" t="s">
        <v>377</v>
      </c>
      <c r="B155" s="19">
        <f>B156</f>
        <v>7</v>
      </c>
      <c r="C155" s="19">
        <f>C156</f>
        <v>7</v>
      </c>
      <c r="D155" s="19"/>
    </row>
    <row r="156" spans="1:4" ht="18">
      <c r="A156" s="1" t="s">
        <v>131</v>
      </c>
      <c r="B156" s="15">
        <v>7</v>
      </c>
      <c r="C156" s="15">
        <v>7</v>
      </c>
      <c r="D156" s="7">
        <v>5</v>
      </c>
    </row>
    <row r="157" spans="1:4" ht="15">
      <c r="A157" s="19" t="s">
        <v>380</v>
      </c>
      <c r="B157" s="19">
        <f>B158</f>
        <v>7</v>
      </c>
      <c r="C157" s="19">
        <f>C158</f>
        <v>7</v>
      </c>
      <c r="D157" s="19"/>
    </row>
    <row r="158" spans="1:4" ht="18">
      <c r="A158" s="1" t="s">
        <v>383</v>
      </c>
      <c r="B158" s="15">
        <v>7</v>
      </c>
      <c r="C158" s="15">
        <v>7</v>
      </c>
      <c r="D158" s="7" t="s">
        <v>384</v>
      </c>
    </row>
    <row r="159" spans="1:4" ht="15">
      <c r="A159" s="19" t="s">
        <v>400</v>
      </c>
      <c r="B159" s="19">
        <f>B160</f>
        <v>9</v>
      </c>
      <c r="C159" s="19">
        <f>C160</f>
        <v>9</v>
      </c>
      <c r="D159" s="19"/>
    </row>
    <row r="160" spans="1:5" ht="18">
      <c r="A160" s="1" t="s">
        <v>401</v>
      </c>
      <c r="B160" s="15">
        <v>9</v>
      </c>
      <c r="C160" s="15">
        <v>9</v>
      </c>
      <c r="D160" s="7" t="s">
        <v>615</v>
      </c>
      <c r="E160" s="3" t="s">
        <v>616</v>
      </c>
    </row>
    <row r="161" spans="1:4" ht="15">
      <c r="A161" s="19" t="s">
        <v>408</v>
      </c>
      <c r="B161" s="19">
        <f>SUM(B162:B163)</f>
        <v>23</v>
      </c>
      <c r="C161" s="19">
        <f>SUM(C162:C163)</f>
        <v>24</v>
      </c>
      <c r="D161" s="19"/>
    </row>
    <row r="162" spans="1:4" ht="18">
      <c r="A162" s="1" t="s">
        <v>409</v>
      </c>
      <c r="B162" s="15">
        <v>10</v>
      </c>
      <c r="C162" s="15">
        <v>10</v>
      </c>
      <c r="D162" s="7">
        <v>7</v>
      </c>
    </row>
    <row r="163" spans="1:6" ht="18">
      <c r="A163" s="1" t="s">
        <v>537</v>
      </c>
      <c r="B163" s="15">
        <v>13</v>
      </c>
      <c r="C163" s="15">
        <v>14</v>
      </c>
      <c r="D163" s="7" t="s">
        <v>538</v>
      </c>
      <c r="E163" s="3" t="s">
        <v>617</v>
      </c>
      <c r="F163" s="161">
        <v>43447</v>
      </c>
    </row>
    <row r="164" spans="1:4" ht="18">
      <c r="A164" s="22" t="s">
        <v>420</v>
      </c>
      <c r="B164" s="19">
        <f>SUM(B165:B166)</f>
        <v>15</v>
      </c>
      <c r="C164" s="19">
        <f>SUM(C165:C166)</f>
        <v>15</v>
      </c>
      <c r="D164" s="69"/>
    </row>
    <row r="165" spans="1:5" ht="18">
      <c r="A165" s="1" t="s">
        <v>445</v>
      </c>
      <c r="B165" s="15">
        <v>11</v>
      </c>
      <c r="C165" s="15">
        <v>11</v>
      </c>
      <c r="D165" s="7" t="s">
        <v>615</v>
      </c>
      <c r="E165" s="3" t="s">
        <v>613</v>
      </c>
    </row>
    <row r="166" spans="1:5" ht="18">
      <c r="A166" s="1" t="s">
        <v>477</v>
      </c>
      <c r="B166" s="15">
        <v>4</v>
      </c>
      <c r="C166" s="15">
        <v>4</v>
      </c>
      <c r="D166" s="7" t="s">
        <v>615</v>
      </c>
      <c r="E166" s="3" t="s">
        <v>613</v>
      </c>
    </row>
    <row r="167" spans="1:4" ht="18">
      <c r="A167" s="112" t="s">
        <v>515</v>
      </c>
      <c r="B167" s="67">
        <f>SUM(B168:B169)</f>
        <v>10</v>
      </c>
      <c r="C167" s="67">
        <f>SUM(C168:C169)</f>
        <v>18</v>
      </c>
      <c r="D167" s="68"/>
    </row>
    <row r="168" spans="1:6" ht="18">
      <c r="A168" s="1" t="s">
        <v>519</v>
      </c>
      <c r="B168" s="15">
        <v>9</v>
      </c>
      <c r="C168" s="15">
        <v>16</v>
      </c>
      <c r="D168" s="7" t="s">
        <v>516</v>
      </c>
      <c r="E168" s="3" t="s">
        <v>618</v>
      </c>
      <c r="F168" s="161">
        <v>43291</v>
      </c>
    </row>
    <row r="169" spans="1:6" ht="18">
      <c r="A169" s="1" t="s">
        <v>693</v>
      </c>
      <c r="B169" s="15">
        <v>1</v>
      </c>
      <c r="C169" s="15">
        <v>2</v>
      </c>
      <c r="D169" s="7" t="s">
        <v>691</v>
      </c>
      <c r="E169" s="3" t="s">
        <v>679</v>
      </c>
      <c r="F169" s="161" t="s">
        <v>692</v>
      </c>
    </row>
    <row r="170" spans="1:4" ht="18">
      <c r="A170" s="129" t="s">
        <v>535</v>
      </c>
      <c r="B170" s="67">
        <f>SUM(B171:B172)</f>
        <v>11</v>
      </c>
      <c r="C170" s="67">
        <f>SUM(C171:C172)</f>
        <v>11</v>
      </c>
      <c r="D170" s="68"/>
    </row>
    <row r="171" spans="1:6" ht="18">
      <c r="A171" s="1" t="s">
        <v>553</v>
      </c>
      <c r="B171" s="15">
        <v>9</v>
      </c>
      <c r="C171" s="15">
        <v>9</v>
      </c>
      <c r="D171" s="7" t="s">
        <v>536</v>
      </c>
      <c r="E171" s="3" t="s">
        <v>619</v>
      </c>
      <c r="F171" s="161">
        <v>43445</v>
      </c>
    </row>
    <row r="172" spans="1:6" ht="18">
      <c r="A172" s="1" t="s">
        <v>53</v>
      </c>
      <c r="B172" s="15">
        <v>2</v>
      </c>
      <c r="C172" s="15">
        <v>2</v>
      </c>
      <c r="D172" s="7" t="s">
        <v>536</v>
      </c>
      <c r="E172" s="3" t="s">
        <v>619</v>
      </c>
      <c r="F172" s="161">
        <v>43445</v>
      </c>
    </row>
    <row r="173" spans="1:5" ht="18">
      <c r="A173" s="141" t="s">
        <v>556</v>
      </c>
      <c r="B173" s="67">
        <f>SUM(B174:B178)</f>
        <v>54</v>
      </c>
      <c r="C173" s="67">
        <f>SUM(C174:C178)</f>
        <v>54</v>
      </c>
      <c r="D173" s="68"/>
      <c r="E173" s="3" t="s">
        <v>557</v>
      </c>
    </row>
    <row r="174" spans="1:25" s="142" customFormat="1" ht="18">
      <c r="A174" s="72" t="s">
        <v>558</v>
      </c>
      <c r="B174" s="66">
        <v>13</v>
      </c>
      <c r="C174" s="66">
        <v>13</v>
      </c>
      <c r="D174" s="74" t="s">
        <v>566</v>
      </c>
      <c r="E174" s="166">
        <v>2025</v>
      </c>
      <c r="F174" s="3" t="s">
        <v>663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s="142" customFormat="1" ht="18">
      <c r="A175" s="72" t="s">
        <v>559</v>
      </c>
      <c r="B175" s="66">
        <v>19</v>
      </c>
      <c r="C175" s="66">
        <v>19</v>
      </c>
      <c r="D175" s="74" t="s">
        <v>566</v>
      </c>
      <c r="E175" s="166">
        <v>2025</v>
      </c>
      <c r="F175" s="3" t="s">
        <v>663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s="142" customFormat="1" ht="18">
      <c r="A176" s="72" t="s">
        <v>560</v>
      </c>
      <c r="B176" s="66">
        <v>6</v>
      </c>
      <c r="C176" s="66">
        <v>6</v>
      </c>
      <c r="D176" s="74" t="s">
        <v>566</v>
      </c>
      <c r="E176" s="166">
        <v>2025</v>
      </c>
      <c r="F176" s="3" t="s">
        <v>663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s="142" customFormat="1" ht="18">
      <c r="A177" s="72" t="s">
        <v>561</v>
      </c>
      <c r="B177" s="66">
        <v>10</v>
      </c>
      <c r="C177" s="66">
        <v>10</v>
      </c>
      <c r="D177" s="74" t="s">
        <v>566</v>
      </c>
      <c r="E177" s="166">
        <v>2025</v>
      </c>
      <c r="F177" s="3" t="s">
        <v>663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s="142" customFormat="1" ht="18">
      <c r="A178" s="72" t="s">
        <v>562</v>
      </c>
      <c r="B178" s="66">
        <v>6</v>
      </c>
      <c r="C178" s="66">
        <v>6</v>
      </c>
      <c r="D178" s="74" t="s">
        <v>566</v>
      </c>
      <c r="E178" s="166">
        <v>2025</v>
      </c>
      <c r="F178" s="3" t="s">
        <v>663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s="142" customFormat="1" ht="18">
      <c r="A179" s="168" t="s">
        <v>685</v>
      </c>
      <c r="B179" s="67">
        <v>7</v>
      </c>
      <c r="C179" s="67">
        <v>7</v>
      </c>
      <c r="D179" s="68"/>
      <c r="E179" s="22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s="142" customFormat="1" ht="18">
      <c r="A180" s="1" t="s">
        <v>686</v>
      </c>
      <c r="B180" s="15">
        <v>7</v>
      </c>
      <c r="C180" s="15">
        <v>7</v>
      </c>
      <c r="D180" s="7" t="s">
        <v>697</v>
      </c>
      <c r="E180" s="226" t="s">
        <v>679</v>
      </c>
      <c r="F180" s="3">
        <v>2021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4" ht="18.75" thickBot="1">
      <c r="A181" s="20"/>
      <c r="B181" s="42">
        <f>B3+B8+B11+B15+B19+B21+B23+B25+B27+B30+B32+B35+B38+B43+B45+B47+B53+B62+B64+B72+B74+B81+B85+B88+B91+B94+B103+B112+B114+B120+B126+B128+B130+B132+B134+B136+B139+B141+B147+B149+B151+B155+B157+B159+B161+B164+B167+B170+B173+B179</f>
        <v>1039</v>
      </c>
      <c r="C181" s="42">
        <f>C3+C8+C11+C15+C19+C21+C23+C25+C27+C30+C32+C35+C38+C43+C45+C47+C53+C62+C64+C72+C74+C81+C85+C88+C91+C94+C103+C112+C114+C120+C126+C128+C130+C132+C134+C136+C139+C141+C147+C149+C151+C155+C157+C159+C161+C164+C167+C170+C173+C179</f>
        <v>1110</v>
      </c>
      <c r="D181" s="3"/>
    </row>
    <row r="182" ht="18.75" thickBot="1">
      <c r="A182" s="8"/>
    </row>
    <row r="183" spans="1:4" ht="18.75" thickBot="1">
      <c r="A183" s="187" t="s">
        <v>66</v>
      </c>
      <c r="B183" s="188"/>
      <c r="C183" s="189"/>
      <c r="D183" s="190"/>
    </row>
    <row r="184" spans="1:5" ht="15">
      <c r="A184" s="28" t="s">
        <v>303</v>
      </c>
      <c r="B184" s="4" t="s">
        <v>252</v>
      </c>
      <c r="C184" s="192" t="s">
        <v>253</v>
      </c>
      <c r="D184" s="193"/>
      <c r="E184" s="3" t="s">
        <v>586</v>
      </c>
    </row>
    <row r="185" spans="1:4" ht="18">
      <c r="A185" s="21" t="s">
        <v>190</v>
      </c>
      <c r="B185" s="23">
        <v>25378690</v>
      </c>
      <c r="C185" s="184" t="s">
        <v>293</v>
      </c>
      <c r="D185" s="185"/>
    </row>
    <row r="186" spans="1:4" ht="18">
      <c r="A186" s="21" t="s">
        <v>193</v>
      </c>
      <c r="B186" s="23">
        <v>89126586</v>
      </c>
      <c r="C186" s="184" t="s">
        <v>292</v>
      </c>
      <c r="D186" s="185"/>
    </row>
    <row r="187" spans="1:4" ht="18">
      <c r="A187" s="21" t="s">
        <v>195</v>
      </c>
      <c r="B187" s="23">
        <v>89528981</v>
      </c>
      <c r="C187" s="184" t="s">
        <v>291</v>
      </c>
      <c r="D187" s="185"/>
    </row>
    <row r="188" spans="1:4" ht="18">
      <c r="A188" s="21" t="s">
        <v>197</v>
      </c>
      <c r="B188" s="23">
        <v>10700575</v>
      </c>
      <c r="C188" s="184" t="s">
        <v>290</v>
      </c>
      <c r="D188" s="185"/>
    </row>
    <row r="189" spans="1:4" ht="18">
      <c r="A189" s="21" t="s">
        <v>198</v>
      </c>
      <c r="B189" s="23">
        <v>60430276</v>
      </c>
      <c r="C189" s="184" t="s">
        <v>289</v>
      </c>
      <c r="D189" s="185"/>
    </row>
    <row r="190" spans="1:4" ht="18">
      <c r="A190" s="21" t="s">
        <v>203</v>
      </c>
      <c r="B190" s="23">
        <v>60430524</v>
      </c>
      <c r="C190" s="184" t="s">
        <v>287</v>
      </c>
      <c r="D190" s="185"/>
    </row>
    <row r="191" spans="1:4" ht="18">
      <c r="A191" s="21" t="s">
        <v>204</v>
      </c>
      <c r="B191" s="23">
        <v>98013181</v>
      </c>
      <c r="C191" s="184" t="s">
        <v>286</v>
      </c>
      <c r="D191" s="185"/>
    </row>
    <row r="192" spans="1:4" ht="18">
      <c r="A192" s="21" t="s">
        <v>196</v>
      </c>
      <c r="B192" s="23">
        <v>61204347</v>
      </c>
      <c r="C192" s="184" t="s">
        <v>285</v>
      </c>
      <c r="D192" s="185"/>
    </row>
    <row r="193" spans="1:4" ht="18">
      <c r="A193" s="21" t="s">
        <v>205</v>
      </c>
      <c r="B193" s="23">
        <v>9917187</v>
      </c>
      <c r="C193" s="184" t="s">
        <v>284</v>
      </c>
      <c r="D193" s="185"/>
    </row>
    <row r="194" spans="1:4" ht="18">
      <c r="A194" s="21" t="s">
        <v>211</v>
      </c>
      <c r="B194" s="23">
        <v>25368078</v>
      </c>
      <c r="C194" s="184" t="s">
        <v>283</v>
      </c>
      <c r="D194" s="185"/>
    </row>
    <row r="195" spans="1:4" ht="18">
      <c r="A195" s="21" t="s">
        <v>212</v>
      </c>
      <c r="B195" s="23">
        <v>11000900</v>
      </c>
      <c r="C195" s="184" t="s">
        <v>282</v>
      </c>
      <c r="D195" s="185"/>
    </row>
    <row r="196" spans="1:4" ht="18">
      <c r="A196" s="21" t="s">
        <v>213</v>
      </c>
      <c r="B196" s="23">
        <v>45346453</v>
      </c>
      <c r="C196" s="184" t="s">
        <v>281</v>
      </c>
      <c r="D196" s="185"/>
    </row>
    <row r="197" spans="1:4" ht="18">
      <c r="A197" s="21" t="s">
        <v>214</v>
      </c>
      <c r="B197" s="23">
        <v>80668885</v>
      </c>
      <c r="C197" s="184" t="s">
        <v>280</v>
      </c>
      <c r="D197" s="185"/>
    </row>
    <row r="198" spans="1:4" ht="18">
      <c r="A198" s="21" t="s">
        <v>215</v>
      </c>
      <c r="B198" s="23">
        <v>27551437</v>
      </c>
      <c r="C198" s="184" t="s">
        <v>279</v>
      </c>
      <c r="D198" s="185"/>
    </row>
    <row r="199" spans="1:4" ht="18">
      <c r="A199" s="21" t="s">
        <v>217</v>
      </c>
      <c r="B199" s="23">
        <v>10058531</v>
      </c>
      <c r="C199" s="184" t="s">
        <v>278</v>
      </c>
      <c r="D199" s="185"/>
    </row>
    <row r="200" spans="1:4" ht="18">
      <c r="A200" s="21" t="s">
        <v>218</v>
      </c>
      <c r="B200" s="23">
        <v>8977603</v>
      </c>
      <c r="C200" s="184" t="s">
        <v>277</v>
      </c>
      <c r="D200" s="185"/>
    </row>
    <row r="201" spans="1:5" ht="18">
      <c r="A201" s="21" t="s">
        <v>219</v>
      </c>
      <c r="B201" s="23">
        <v>3524206</v>
      </c>
      <c r="C201" s="184" t="s">
        <v>276</v>
      </c>
      <c r="D201" s="185"/>
      <c r="E201" s="160" t="s">
        <v>588</v>
      </c>
    </row>
    <row r="202" spans="1:5" ht="18">
      <c r="A202" s="21" t="s">
        <v>227</v>
      </c>
      <c r="B202" s="23">
        <v>10129514</v>
      </c>
      <c r="C202" s="184" t="s">
        <v>275</v>
      </c>
      <c r="D202" s="185"/>
      <c r="E202" s="160" t="s">
        <v>587</v>
      </c>
    </row>
    <row r="203" spans="1:5" ht="18">
      <c r="A203" s="21" t="s">
        <v>229</v>
      </c>
      <c r="B203" s="23">
        <v>88978217</v>
      </c>
      <c r="C203" s="184" t="s">
        <v>590</v>
      </c>
      <c r="D203" s="185"/>
      <c r="E203" s="160" t="s">
        <v>589</v>
      </c>
    </row>
    <row r="204" spans="1:5" ht="18">
      <c r="A204" s="21" t="s">
        <v>230</v>
      </c>
      <c r="B204" s="27">
        <v>26165539</v>
      </c>
      <c r="C204" s="184" t="s">
        <v>271</v>
      </c>
      <c r="D204" s="185"/>
      <c r="E204" s="160" t="s">
        <v>589</v>
      </c>
    </row>
    <row r="205" spans="1:4" ht="18">
      <c r="A205" s="22" t="s">
        <v>232</v>
      </c>
      <c r="B205" s="24">
        <v>60431394</v>
      </c>
      <c r="C205" s="184" t="s">
        <v>272</v>
      </c>
      <c r="D205" s="185"/>
    </row>
    <row r="206" spans="1:5" ht="18">
      <c r="A206" s="22" t="s">
        <v>233</v>
      </c>
      <c r="B206" s="24">
        <v>24954185</v>
      </c>
      <c r="C206" s="184" t="s">
        <v>273</v>
      </c>
      <c r="D206" s="185"/>
      <c r="E206" s="160" t="s">
        <v>587</v>
      </c>
    </row>
    <row r="207" spans="1:5" ht="18">
      <c r="A207" s="22" t="s">
        <v>234</v>
      </c>
      <c r="B207" s="24">
        <v>60430064</v>
      </c>
      <c r="C207" s="184" t="s">
        <v>270</v>
      </c>
      <c r="D207" s="185"/>
      <c r="E207" s="160" t="s">
        <v>589</v>
      </c>
    </row>
    <row r="208" spans="1:5" ht="18">
      <c r="A208" s="22" t="s">
        <v>235</v>
      </c>
      <c r="B208" s="24">
        <v>12157</v>
      </c>
      <c r="C208" s="184" t="s">
        <v>269</v>
      </c>
      <c r="D208" s="185"/>
      <c r="E208" s="160" t="s">
        <v>591</v>
      </c>
    </row>
    <row r="209" spans="1:4" ht="18">
      <c r="A209" s="22" t="s">
        <v>236</v>
      </c>
      <c r="B209" s="24">
        <v>7977943</v>
      </c>
      <c r="C209" s="184" t="s">
        <v>267</v>
      </c>
      <c r="D209" s="185"/>
    </row>
    <row r="210" spans="1:5" ht="18">
      <c r="A210" s="22" t="s">
        <v>237</v>
      </c>
      <c r="B210" s="24">
        <v>47049503</v>
      </c>
      <c r="C210" s="184" t="s">
        <v>268</v>
      </c>
      <c r="D210" s="185"/>
      <c r="E210" s="160" t="s">
        <v>587</v>
      </c>
    </row>
    <row r="211" spans="1:5" ht="18">
      <c r="A211" s="22" t="s">
        <v>238</v>
      </c>
      <c r="B211" s="24">
        <v>10688844</v>
      </c>
      <c r="C211" s="184" t="s">
        <v>592</v>
      </c>
      <c r="D211" s="185"/>
      <c r="E211" s="160" t="s">
        <v>589</v>
      </c>
    </row>
    <row r="212" spans="1:5" ht="18">
      <c r="A212" s="22" t="s">
        <v>240</v>
      </c>
      <c r="B212" s="24">
        <v>24834201</v>
      </c>
      <c r="C212" s="184" t="s">
        <v>593</v>
      </c>
      <c r="D212" s="185"/>
      <c r="E212" s="160" t="s">
        <v>587</v>
      </c>
    </row>
    <row r="213" spans="1:5" ht="18">
      <c r="A213" s="22" t="s">
        <v>241</v>
      </c>
      <c r="B213" s="24">
        <v>24676709</v>
      </c>
      <c r="C213" s="184" t="s">
        <v>259</v>
      </c>
      <c r="D213" s="185"/>
      <c r="E213" s="160" t="s">
        <v>589</v>
      </c>
    </row>
    <row r="214" spans="1:5" ht="18">
      <c r="A214" s="22" t="s">
        <v>242</v>
      </c>
      <c r="B214" s="24">
        <v>47400628</v>
      </c>
      <c r="C214" s="184" t="s">
        <v>472</v>
      </c>
      <c r="D214" s="185"/>
      <c r="E214" s="160" t="s">
        <v>587</v>
      </c>
    </row>
    <row r="215" spans="1:4" ht="18">
      <c r="A215" s="40" t="s">
        <v>244</v>
      </c>
      <c r="B215" s="41">
        <v>704665750</v>
      </c>
      <c r="C215" s="202" t="s">
        <v>261</v>
      </c>
      <c r="D215" s="203"/>
    </row>
    <row r="216" spans="1:5" ht="18">
      <c r="A216" s="22" t="s">
        <v>245</v>
      </c>
      <c r="B216" s="25" t="s">
        <v>255</v>
      </c>
      <c r="C216" s="184" t="s">
        <v>262</v>
      </c>
      <c r="D216" s="185"/>
      <c r="E216" s="160" t="s">
        <v>594</v>
      </c>
    </row>
    <row r="217" spans="1:4" ht="18">
      <c r="A217" s="22" t="s">
        <v>246</v>
      </c>
      <c r="B217" s="24">
        <v>3348711</v>
      </c>
      <c r="C217" s="184" t="s">
        <v>266</v>
      </c>
      <c r="D217" s="185"/>
    </row>
    <row r="218" spans="1:4" ht="18">
      <c r="A218" s="22" t="s">
        <v>248</v>
      </c>
      <c r="B218" s="24">
        <v>23145916</v>
      </c>
      <c r="C218" s="184" t="s">
        <v>263</v>
      </c>
      <c r="D218" s="185"/>
    </row>
    <row r="219" spans="1:4" ht="18">
      <c r="A219" s="22" t="s">
        <v>249</v>
      </c>
      <c r="B219" s="24">
        <v>26548615</v>
      </c>
      <c r="C219" s="184" t="s">
        <v>264</v>
      </c>
      <c r="D219" s="185"/>
    </row>
    <row r="220" spans="1:8" ht="18">
      <c r="A220" s="22" t="s">
        <v>250</v>
      </c>
      <c r="B220" s="24">
        <v>60553794</v>
      </c>
      <c r="C220" s="184" t="s">
        <v>265</v>
      </c>
      <c r="D220" s="185"/>
      <c r="E220" s="160" t="s">
        <v>587</v>
      </c>
      <c r="H220" s="160"/>
    </row>
    <row r="221" spans="1:4" ht="18">
      <c r="A221" s="22" t="s">
        <v>251</v>
      </c>
      <c r="B221" s="24">
        <v>96863077</v>
      </c>
      <c r="C221" s="184" t="s">
        <v>256</v>
      </c>
      <c r="D221" s="185"/>
    </row>
    <row r="222" spans="1:4" ht="18">
      <c r="A222" s="22" t="s">
        <v>357</v>
      </c>
      <c r="B222" s="36" t="s">
        <v>388</v>
      </c>
      <c r="C222" s="184" t="s">
        <v>362</v>
      </c>
      <c r="D222" s="185"/>
    </row>
    <row r="223" spans="1:4" ht="18">
      <c r="A223" s="22" t="s">
        <v>359</v>
      </c>
      <c r="B223" s="37" t="s">
        <v>388</v>
      </c>
      <c r="C223" s="184" t="s">
        <v>363</v>
      </c>
      <c r="D223" s="185"/>
    </row>
    <row r="224" spans="1:4" ht="18">
      <c r="A224" s="22" t="s">
        <v>370</v>
      </c>
      <c r="B224" s="24">
        <v>81240024</v>
      </c>
      <c r="C224" s="184" t="s">
        <v>371</v>
      </c>
      <c r="D224" s="185"/>
    </row>
    <row r="225" spans="1:4" ht="18">
      <c r="A225" s="22" t="s">
        <v>377</v>
      </c>
      <c r="B225" s="24">
        <v>81240040</v>
      </c>
      <c r="C225" s="184" t="s">
        <v>378</v>
      </c>
      <c r="D225" s="185"/>
    </row>
    <row r="226" spans="1:7" s="9" customFormat="1" ht="18">
      <c r="A226" s="22" t="s">
        <v>380</v>
      </c>
      <c r="B226" s="24">
        <v>60430315</v>
      </c>
      <c r="C226" s="184" t="s">
        <v>381</v>
      </c>
      <c r="D226" s="185"/>
      <c r="E226" s="160" t="s">
        <v>589</v>
      </c>
      <c r="G226" s="3"/>
    </row>
    <row r="227" spans="1:7" s="9" customFormat="1" ht="18">
      <c r="A227" s="22" t="s">
        <v>400</v>
      </c>
      <c r="B227" s="24">
        <v>27552465</v>
      </c>
      <c r="C227" s="184" t="s">
        <v>402</v>
      </c>
      <c r="D227" s="185"/>
      <c r="E227" s="160" t="s">
        <v>587</v>
      </c>
      <c r="F227" s="3"/>
      <c r="G227" s="3"/>
    </row>
    <row r="228" spans="1:4" s="9" customFormat="1" ht="18">
      <c r="A228" s="22" t="s">
        <v>408</v>
      </c>
      <c r="B228" s="24">
        <v>25039825</v>
      </c>
      <c r="C228" s="184" t="s">
        <v>417</v>
      </c>
      <c r="D228" s="185"/>
    </row>
    <row r="229" spans="1:5" ht="18">
      <c r="A229" s="70" t="s">
        <v>420</v>
      </c>
      <c r="B229" s="70">
        <v>81535020</v>
      </c>
      <c r="C229" s="194" t="s">
        <v>444</v>
      </c>
      <c r="D229" s="194"/>
      <c r="E229" s="160" t="s">
        <v>591</v>
      </c>
    </row>
    <row r="230" spans="1:5" ht="18">
      <c r="A230" s="130" t="s">
        <v>517</v>
      </c>
      <c r="B230" s="112">
        <v>7578416</v>
      </c>
      <c r="C230" s="194" t="s">
        <v>518</v>
      </c>
      <c r="D230" s="194"/>
      <c r="E230" s="160" t="s">
        <v>596</v>
      </c>
    </row>
    <row r="231" spans="1:4" s="132" customFormat="1" ht="18">
      <c r="A231" s="131" t="s">
        <v>535</v>
      </c>
      <c r="B231" s="138">
        <v>28601818</v>
      </c>
      <c r="C231" s="194" t="s">
        <v>543</v>
      </c>
      <c r="D231" s="194"/>
    </row>
    <row r="232" spans="1:5" ht="18">
      <c r="A232" s="141" t="s">
        <v>556</v>
      </c>
      <c r="B232" s="141">
        <v>40533</v>
      </c>
      <c r="C232" s="194" t="s">
        <v>563</v>
      </c>
      <c r="D232" s="194"/>
      <c r="E232" s="160" t="s">
        <v>595</v>
      </c>
    </row>
    <row r="233" spans="1:4" ht="18">
      <c r="A233" s="168" t="s">
        <v>685</v>
      </c>
      <c r="B233" s="168" t="s">
        <v>682</v>
      </c>
      <c r="C233" s="194" t="s">
        <v>687</v>
      </c>
      <c r="D233" s="194"/>
    </row>
  </sheetData>
  <sheetProtection/>
  <autoFilter ref="A2:E181"/>
  <mergeCells count="52">
    <mergeCell ref="C233:D233"/>
    <mergeCell ref="C188:D188"/>
    <mergeCell ref="C189:D189"/>
    <mergeCell ref="C190:D190"/>
    <mergeCell ref="A1:D1"/>
    <mergeCell ref="A183:D183"/>
    <mergeCell ref="C184:D184"/>
    <mergeCell ref="C185:D185"/>
    <mergeCell ref="C186:D186"/>
    <mergeCell ref="C187:D187"/>
    <mergeCell ref="C204:D204"/>
    <mergeCell ref="C191:D191"/>
    <mergeCell ref="C192:D192"/>
    <mergeCell ref="C193:D193"/>
    <mergeCell ref="C195:D195"/>
    <mergeCell ref="C196:D196"/>
    <mergeCell ref="C211:D211"/>
    <mergeCell ref="C197:D197"/>
    <mergeCell ref="C194:D194"/>
    <mergeCell ref="C198:D198"/>
    <mergeCell ref="C199:D199"/>
    <mergeCell ref="C208:D208"/>
    <mergeCell ref="C200:D200"/>
    <mergeCell ref="C201:D201"/>
    <mergeCell ref="C202:D202"/>
    <mergeCell ref="C203:D203"/>
    <mergeCell ref="C225:D225"/>
    <mergeCell ref="C224:D224"/>
    <mergeCell ref="C223:D223"/>
    <mergeCell ref="C219:D219"/>
    <mergeCell ref="C220:D220"/>
    <mergeCell ref="C205:D205"/>
    <mergeCell ref="C206:D206"/>
    <mergeCell ref="C207:D207"/>
    <mergeCell ref="C209:D209"/>
    <mergeCell ref="C210:D210"/>
    <mergeCell ref="C215:D215"/>
    <mergeCell ref="C214:D214"/>
    <mergeCell ref="C217:D217"/>
    <mergeCell ref="C216:D216"/>
    <mergeCell ref="C212:D212"/>
    <mergeCell ref="C213:D213"/>
    <mergeCell ref="C227:D227"/>
    <mergeCell ref="C226:D226"/>
    <mergeCell ref="C221:D221"/>
    <mergeCell ref="C222:D222"/>
    <mergeCell ref="C232:D232"/>
    <mergeCell ref="C218:D218"/>
    <mergeCell ref="C231:D231"/>
    <mergeCell ref="C230:D230"/>
    <mergeCell ref="C229:D229"/>
    <mergeCell ref="C228:D228"/>
  </mergeCells>
  <printOptions/>
  <pageMargins left="0.25" right="0.25" top="0.75" bottom="0.75" header="0.3" footer="0.3"/>
  <pageSetup fitToHeight="0" fitToWidth="1" orientation="portrait" paperSize="9" scale="96" r:id="rId1"/>
  <rowBreaks count="2" manualBreakCount="2">
    <brk id="181" max="3" man="1"/>
    <brk id="23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22.00390625" style="3" customWidth="1"/>
    <col min="5" max="5" width="14.25390625" style="3" bestFit="1" customWidth="1"/>
    <col min="6" max="6" width="10.75390625" style="3" customWidth="1"/>
    <col min="7" max="7" width="17.75390625" style="3" customWidth="1"/>
    <col min="8" max="16384" width="9.125" style="3" customWidth="1"/>
  </cols>
  <sheetData>
    <row r="1" spans="1:7" ht="18.75" thickBot="1">
      <c r="A1" s="195" t="s">
        <v>67</v>
      </c>
      <c r="B1" s="196"/>
      <c r="C1" s="196"/>
      <c r="D1" s="197"/>
      <c r="E1" s="3" t="s">
        <v>620</v>
      </c>
      <c r="F1" s="3" t="s">
        <v>621</v>
      </c>
      <c r="G1" s="3" t="s">
        <v>637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SUM(B4:B7)</f>
        <v>17</v>
      </c>
      <c r="C3" s="11">
        <f>SUM(C4:C7)</f>
        <v>17</v>
      </c>
      <c r="D3" s="11"/>
    </row>
    <row r="4" spans="1:7" ht="18">
      <c r="A4" s="1" t="s">
        <v>40</v>
      </c>
      <c r="B4" s="12">
        <v>4</v>
      </c>
      <c r="C4" s="12">
        <v>4</v>
      </c>
      <c r="D4" s="12">
        <v>9</v>
      </c>
      <c r="E4" s="3" t="s">
        <v>674</v>
      </c>
      <c r="F4" s="3" t="s">
        <v>675</v>
      </c>
      <c r="G4" s="3" t="s">
        <v>676</v>
      </c>
    </row>
    <row r="5" spans="1:7" ht="18">
      <c r="A5" s="1" t="s">
        <v>7</v>
      </c>
      <c r="B5" s="12">
        <v>2</v>
      </c>
      <c r="C5" s="12">
        <v>2</v>
      </c>
      <c r="D5" s="12">
        <v>9</v>
      </c>
      <c r="E5" s="3" t="s">
        <v>674</v>
      </c>
      <c r="F5" s="3" t="s">
        <v>675</v>
      </c>
      <c r="G5" s="3" t="s">
        <v>676</v>
      </c>
    </row>
    <row r="6" spans="1:7" ht="18">
      <c r="A6" s="1" t="s">
        <v>61</v>
      </c>
      <c r="B6" s="12">
        <v>8</v>
      </c>
      <c r="C6" s="12">
        <v>8</v>
      </c>
      <c r="D6" s="12">
        <v>9</v>
      </c>
      <c r="E6" s="3" t="s">
        <v>674</v>
      </c>
      <c r="F6" s="3" t="s">
        <v>675</v>
      </c>
      <c r="G6" s="3" t="s">
        <v>676</v>
      </c>
    </row>
    <row r="7" spans="1:7" ht="18">
      <c r="A7" s="1" t="s">
        <v>38</v>
      </c>
      <c r="B7" s="12">
        <v>3</v>
      </c>
      <c r="C7" s="12">
        <v>3</v>
      </c>
      <c r="D7" s="12">
        <v>9</v>
      </c>
      <c r="E7" s="3" t="s">
        <v>674</v>
      </c>
      <c r="F7" s="3" t="s">
        <v>675</v>
      </c>
      <c r="G7" s="3" t="s">
        <v>676</v>
      </c>
    </row>
    <row r="8" spans="1:4" ht="15">
      <c r="A8" s="11" t="s">
        <v>193</v>
      </c>
      <c r="B8" s="11">
        <f>B9</f>
        <v>2</v>
      </c>
      <c r="C8" s="11">
        <f>C9</f>
        <v>2</v>
      </c>
      <c r="D8" s="11"/>
    </row>
    <row r="9" spans="1:7" ht="18">
      <c r="A9" s="1" t="s">
        <v>496</v>
      </c>
      <c r="B9" s="12">
        <v>2</v>
      </c>
      <c r="C9" s="12">
        <v>2</v>
      </c>
      <c r="D9" s="12">
        <v>10</v>
      </c>
      <c r="E9" s="3" t="s">
        <v>674</v>
      </c>
      <c r="F9" s="3" t="s">
        <v>675</v>
      </c>
      <c r="G9" s="3" t="s">
        <v>676</v>
      </c>
    </row>
    <row r="10" spans="1:4" ht="15">
      <c r="A10" s="86" t="s">
        <v>195</v>
      </c>
      <c r="B10" s="19">
        <f>SUM(B11:B14)</f>
        <v>22</v>
      </c>
      <c r="C10" s="19">
        <f>SUM(C11:C14)</f>
        <v>22</v>
      </c>
      <c r="D10" s="67"/>
    </row>
    <row r="11" spans="1:7" ht="18">
      <c r="A11" s="1" t="s">
        <v>107</v>
      </c>
      <c r="B11" s="12">
        <v>7</v>
      </c>
      <c r="C11" s="12">
        <v>7</v>
      </c>
      <c r="D11" s="12">
        <v>6</v>
      </c>
      <c r="E11" s="3" t="s">
        <v>674</v>
      </c>
      <c r="F11" s="3" t="s">
        <v>675</v>
      </c>
      <c r="G11" s="3" t="s">
        <v>676</v>
      </c>
    </row>
    <row r="12" spans="1:5" ht="18">
      <c r="A12" s="13" t="s">
        <v>455</v>
      </c>
      <c r="B12" s="12">
        <v>3</v>
      </c>
      <c r="C12" s="12">
        <v>3</v>
      </c>
      <c r="D12" s="12">
        <v>6</v>
      </c>
      <c r="E12" s="3" t="s">
        <v>640</v>
      </c>
    </row>
    <row r="13" spans="1:5" ht="18">
      <c r="A13" s="13" t="s">
        <v>456</v>
      </c>
      <c r="B13" s="12">
        <v>3</v>
      </c>
      <c r="C13" s="12">
        <v>3</v>
      </c>
      <c r="D13" s="12">
        <v>6</v>
      </c>
      <c r="E13" s="3" t="s">
        <v>640</v>
      </c>
    </row>
    <row r="14" spans="1:5" ht="18">
      <c r="A14" s="13" t="s">
        <v>457</v>
      </c>
      <c r="B14" s="12">
        <v>9</v>
      </c>
      <c r="C14" s="12">
        <v>9</v>
      </c>
      <c r="D14" s="12">
        <v>6</v>
      </c>
      <c r="E14" s="3" t="s">
        <v>640</v>
      </c>
    </row>
    <row r="15" spans="2:3" ht="17.25" thickBot="1">
      <c r="B15" s="63">
        <f>B3+B8+B10</f>
        <v>41</v>
      </c>
      <c r="C15" s="87">
        <f>C3+C8+C10</f>
        <v>41</v>
      </c>
    </row>
    <row r="17" spans="1:4" ht="15">
      <c r="A17" s="28" t="s">
        <v>303</v>
      </c>
      <c r="B17" s="28" t="s">
        <v>252</v>
      </c>
      <c r="C17" s="191" t="s">
        <v>253</v>
      </c>
      <c r="D17" s="191"/>
    </row>
    <row r="18" spans="1:4" ht="16.5">
      <c r="A18" s="24" t="s">
        <v>190</v>
      </c>
      <c r="B18" s="24">
        <v>47624008</v>
      </c>
      <c r="C18" s="184" t="s">
        <v>294</v>
      </c>
      <c r="D18" s="185"/>
    </row>
    <row r="19" spans="1:4" ht="16.5">
      <c r="A19" s="24" t="s">
        <v>193</v>
      </c>
      <c r="B19" s="24">
        <v>23807461</v>
      </c>
      <c r="C19" s="184" t="s">
        <v>390</v>
      </c>
      <c r="D19" s="185"/>
    </row>
    <row r="20" spans="1:4" ht="16.5">
      <c r="A20" s="19" t="s">
        <v>195</v>
      </c>
      <c r="B20" s="83">
        <v>60430046</v>
      </c>
      <c r="C20" s="186" t="s">
        <v>326</v>
      </c>
      <c r="D20" s="186"/>
    </row>
  </sheetData>
  <sheetProtection/>
  <mergeCells count="5">
    <mergeCell ref="A1:D1"/>
    <mergeCell ref="C17:D17"/>
    <mergeCell ref="C18:D18"/>
    <mergeCell ref="C19:D19"/>
    <mergeCell ref="C20:D20"/>
  </mergeCells>
  <printOptions/>
  <pageMargins left="0.25" right="0.25" top="0.75" bottom="0.75" header="0.3" footer="0.3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38"/>
  <sheetViews>
    <sheetView zoomScalePageLayoutView="0" workbookViewId="0" topLeftCell="A10">
      <selection activeCell="C138" sqref="A138:D138"/>
    </sheetView>
  </sheetViews>
  <sheetFormatPr defaultColWidth="9.00390625" defaultRowHeight="12.75"/>
  <cols>
    <col min="1" max="1" width="50.00390625" style="9" customWidth="1"/>
    <col min="2" max="3" width="14.75390625" style="9" customWidth="1"/>
    <col min="4" max="4" width="26.625" style="9" customWidth="1"/>
    <col min="5" max="5" width="16.125" style="9" customWidth="1"/>
    <col min="6" max="6" width="24.75390625" style="9" customWidth="1"/>
    <col min="7" max="7" width="16.00390625" style="9" customWidth="1"/>
    <col min="8" max="16384" width="9.125" style="9" customWidth="1"/>
  </cols>
  <sheetData>
    <row r="1" spans="1:7" ht="18.75" thickBot="1">
      <c r="A1" s="187" t="s">
        <v>9</v>
      </c>
      <c r="B1" s="188"/>
      <c r="C1" s="189"/>
      <c r="D1" s="190"/>
      <c r="E1" s="3" t="s">
        <v>620</v>
      </c>
      <c r="F1" s="3" t="s">
        <v>636</v>
      </c>
      <c r="G1" s="3" t="s">
        <v>637</v>
      </c>
    </row>
    <row r="2" spans="1:4" s="3" customFormat="1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s="3" customFormat="1" ht="15">
      <c r="A3" s="11" t="s">
        <v>190</v>
      </c>
      <c r="B3" s="11">
        <f>SUM(B4:B7)</f>
        <v>42</v>
      </c>
      <c r="C3" s="11">
        <f>SUM(C4:C7)</f>
        <v>42</v>
      </c>
      <c r="D3" s="11"/>
    </row>
    <row r="4" spans="1:4" s="3" customFormat="1" ht="18">
      <c r="A4" s="1" t="s">
        <v>489</v>
      </c>
      <c r="B4" s="12">
        <v>13</v>
      </c>
      <c r="C4" s="12">
        <v>13</v>
      </c>
      <c r="D4" s="12">
        <v>8</v>
      </c>
    </row>
    <row r="5" spans="1:4" s="3" customFormat="1" ht="18">
      <c r="A5" s="1" t="s">
        <v>109</v>
      </c>
      <c r="B5" s="12">
        <v>5</v>
      </c>
      <c r="C5" s="12">
        <v>5</v>
      </c>
      <c r="D5" s="12">
        <v>4</v>
      </c>
    </row>
    <row r="6" spans="1:5" s="3" customFormat="1" ht="18">
      <c r="A6" s="13" t="s">
        <v>549</v>
      </c>
      <c r="B6" s="12">
        <v>9</v>
      </c>
      <c r="C6" s="12">
        <v>9</v>
      </c>
      <c r="D6" s="12">
        <v>6</v>
      </c>
      <c r="E6" s="3" t="s">
        <v>641</v>
      </c>
    </row>
    <row r="7" spans="1:5" s="3" customFormat="1" ht="18">
      <c r="A7" s="13" t="s">
        <v>549</v>
      </c>
      <c r="B7" s="12">
        <v>15</v>
      </c>
      <c r="C7" s="12">
        <v>15</v>
      </c>
      <c r="D7" s="12">
        <v>8</v>
      </c>
      <c r="E7" s="3" t="s">
        <v>641</v>
      </c>
    </row>
    <row r="8" spans="1:4" s="3" customFormat="1" ht="15">
      <c r="A8" s="11" t="s">
        <v>193</v>
      </c>
      <c r="B8" s="11">
        <f>SUM(B9:B17)</f>
        <v>93</v>
      </c>
      <c r="C8" s="11">
        <f>SUM(C9:C17)</f>
        <v>93</v>
      </c>
      <c r="D8" s="11"/>
    </row>
    <row r="9" spans="1:4" s="3" customFormat="1" ht="18">
      <c r="A9" s="1" t="s">
        <v>108</v>
      </c>
      <c r="B9" s="12">
        <f>11+13</f>
        <v>24</v>
      </c>
      <c r="C9" s="12">
        <v>24</v>
      </c>
      <c r="D9" s="12">
        <v>6</v>
      </c>
    </row>
    <row r="10" spans="1:7" s="3" customFormat="1" ht="18">
      <c r="A10" s="1" t="s">
        <v>509</v>
      </c>
      <c r="B10" s="12">
        <v>9</v>
      </c>
      <c r="C10" s="12">
        <v>9</v>
      </c>
      <c r="D10" s="12">
        <v>6</v>
      </c>
      <c r="E10" s="3" t="s">
        <v>642</v>
      </c>
      <c r="F10" s="3" t="s">
        <v>643</v>
      </c>
      <c r="G10" s="3" t="s">
        <v>644</v>
      </c>
    </row>
    <row r="11" spans="1:4" s="3" customFormat="1" ht="18">
      <c r="A11" s="1" t="s">
        <v>36</v>
      </c>
      <c r="B11" s="12">
        <v>20</v>
      </c>
      <c r="C11" s="12">
        <v>20</v>
      </c>
      <c r="D11" s="12">
        <v>6</v>
      </c>
    </row>
    <row r="12" spans="1:4" s="3" customFormat="1" ht="18">
      <c r="A12" s="13" t="s">
        <v>206</v>
      </c>
      <c r="B12" s="12">
        <v>1</v>
      </c>
      <c r="C12" s="12">
        <v>1</v>
      </c>
      <c r="D12" s="12">
        <v>6</v>
      </c>
    </row>
    <row r="13" spans="1:4" s="3" customFormat="1" ht="18">
      <c r="A13" s="13" t="s">
        <v>373</v>
      </c>
      <c r="B13" s="12">
        <v>7</v>
      </c>
      <c r="C13" s="12">
        <v>7</v>
      </c>
      <c r="D13" s="12">
        <v>6</v>
      </c>
    </row>
    <row r="14" spans="1:5" s="3" customFormat="1" ht="18">
      <c r="A14" s="13" t="s">
        <v>416</v>
      </c>
      <c r="B14" s="12">
        <v>5</v>
      </c>
      <c r="C14" s="12">
        <v>5</v>
      </c>
      <c r="D14" s="12">
        <v>6</v>
      </c>
      <c r="E14" s="3" t="s">
        <v>645</v>
      </c>
    </row>
    <row r="15" spans="1:5" s="3" customFormat="1" ht="18">
      <c r="A15" s="13" t="s">
        <v>422</v>
      </c>
      <c r="B15" s="12">
        <v>6</v>
      </c>
      <c r="C15" s="12">
        <v>6</v>
      </c>
      <c r="D15" s="12">
        <v>7</v>
      </c>
      <c r="E15" s="3" t="s">
        <v>646</v>
      </c>
    </row>
    <row r="16" spans="1:5" s="3" customFormat="1" ht="18">
      <c r="A16" s="133" t="s">
        <v>520</v>
      </c>
      <c r="B16" s="134">
        <v>19</v>
      </c>
      <c r="C16" s="134">
        <v>19</v>
      </c>
      <c r="D16" s="134" t="s">
        <v>573</v>
      </c>
      <c r="E16" s="3" t="s">
        <v>647</v>
      </c>
    </row>
    <row r="17" spans="1:6" s="3" customFormat="1" ht="18">
      <c r="A17" s="133" t="s">
        <v>678</v>
      </c>
      <c r="B17" s="134">
        <v>2</v>
      </c>
      <c r="C17" s="134">
        <v>2</v>
      </c>
      <c r="D17" s="134">
        <v>8</v>
      </c>
      <c r="E17" s="3" t="s">
        <v>679</v>
      </c>
      <c r="F17" s="3">
        <v>2021</v>
      </c>
    </row>
    <row r="18" spans="1:4" s="3" customFormat="1" ht="15">
      <c r="A18" s="11" t="s">
        <v>195</v>
      </c>
      <c r="B18" s="11">
        <f>SUM(B19:B28)</f>
        <v>55</v>
      </c>
      <c r="C18" s="11">
        <f>SUM(C19:C28)</f>
        <v>55</v>
      </c>
      <c r="D18" s="11"/>
    </row>
    <row r="19" spans="1:5" s="3" customFormat="1" ht="18">
      <c r="A19" s="1" t="s">
        <v>490</v>
      </c>
      <c r="B19" s="12">
        <v>8</v>
      </c>
      <c r="C19" s="12">
        <v>8</v>
      </c>
      <c r="D19" s="12">
        <v>8</v>
      </c>
      <c r="E19" s="3" t="s">
        <v>641</v>
      </c>
    </row>
    <row r="20" spans="1:4" s="3" customFormat="1" ht="18">
      <c r="A20" s="1" t="s">
        <v>19</v>
      </c>
      <c r="B20" s="12">
        <f>4+2</f>
        <v>6</v>
      </c>
      <c r="C20" s="12">
        <f>4+2</f>
        <v>6</v>
      </c>
      <c r="D20" s="12">
        <v>4</v>
      </c>
    </row>
    <row r="21" spans="1:4" s="3" customFormat="1" ht="18">
      <c r="A21" s="1" t="s">
        <v>119</v>
      </c>
      <c r="B21" s="12">
        <f>2</f>
        <v>2</v>
      </c>
      <c r="C21" s="12">
        <f>2</f>
        <v>2</v>
      </c>
      <c r="D21" s="12">
        <v>4</v>
      </c>
    </row>
    <row r="22" spans="1:4" s="3" customFormat="1" ht="18">
      <c r="A22" s="1" t="s">
        <v>118</v>
      </c>
      <c r="B22" s="12">
        <v>3</v>
      </c>
      <c r="C22" s="12">
        <v>3</v>
      </c>
      <c r="D22" s="12">
        <v>4</v>
      </c>
    </row>
    <row r="23" spans="1:4" s="3" customFormat="1" ht="18">
      <c r="A23" s="1" t="s">
        <v>117</v>
      </c>
      <c r="B23" s="12">
        <v>5</v>
      </c>
      <c r="C23" s="12">
        <v>5</v>
      </c>
      <c r="D23" s="12">
        <v>4</v>
      </c>
    </row>
    <row r="24" spans="1:5" s="3" customFormat="1" ht="18">
      <c r="A24" s="13" t="s">
        <v>550</v>
      </c>
      <c r="B24" s="12">
        <v>4</v>
      </c>
      <c r="C24" s="12">
        <v>4</v>
      </c>
      <c r="D24" s="12">
        <v>5</v>
      </c>
      <c r="E24" s="3" t="s">
        <v>648</v>
      </c>
    </row>
    <row r="25" spans="1:5" s="3" customFormat="1" ht="18">
      <c r="A25" s="13" t="s">
        <v>551</v>
      </c>
      <c r="B25" s="12">
        <v>3</v>
      </c>
      <c r="C25" s="12">
        <v>3</v>
      </c>
      <c r="D25" s="12">
        <v>5</v>
      </c>
      <c r="E25" s="3" t="s">
        <v>648</v>
      </c>
    </row>
    <row r="26" spans="1:5" s="3" customFormat="1" ht="18">
      <c r="A26" s="13" t="s">
        <v>552</v>
      </c>
      <c r="B26" s="12">
        <v>5</v>
      </c>
      <c r="C26" s="12">
        <v>5</v>
      </c>
      <c r="D26" s="12">
        <v>5</v>
      </c>
      <c r="E26" s="3" t="s">
        <v>648</v>
      </c>
    </row>
    <row r="27" spans="1:5" s="3" customFormat="1" ht="18">
      <c r="A27" s="13" t="s">
        <v>549</v>
      </c>
      <c r="B27" s="12">
        <v>9</v>
      </c>
      <c r="C27" s="12">
        <v>9</v>
      </c>
      <c r="D27" s="12">
        <v>6</v>
      </c>
      <c r="E27" s="3" t="s">
        <v>641</v>
      </c>
    </row>
    <row r="28" spans="1:5" s="3" customFormat="1" ht="18">
      <c r="A28" s="13" t="s">
        <v>549</v>
      </c>
      <c r="B28" s="12">
        <v>10</v>
      </c>
      <c r="C28" s="12">
        <v>10</v>
      </c>
      <c r="D28" s="12">
        <v>8</v>
      </c>
      <c r="E28" s="3" t="s">
        <v>641</v>
      </c>
    </row>
    <row r="29" spans="1:4" s="3" customFormat="1" ht="15">
      <c r="A29" s="11" t="s">
        <v>197</v>
      </c>
      <c r="B29" s="11">
        <f>SUM(B30:B38)</f>
        <v>50</v>
      </c>
      <c r="C29" s="11">
        <f>SUM(C30:C38)</f>
        <v>50</v>
      </c>
      <c r="D29" s="11"/>
    </row>
    <row r="30" spans="1:4" s="3" customFormat="1" ht="18">
      <c r="A30" s="1" t="s">
        <v>34</v>
      </c>
      <c r="B30" s="12">
        <f>15</f>
        <v>15</v>
      </c>
      <c r="C30" s="12">
        <f>15</f>
        <v>15</v>
      </c>
      <c r="D30" s="12">
        <v>7</v>
      </c>
    </row>
    <row r="31" spans="1:4" s="3" customFormat="1" ht="18">
      <c r="A31" s="1" t="s">
        <v>12</v>
      </c>
      <c r="B31" s="12">
        <v>4</v>
      </c>
      <c r="C31" s="12">
        <v>4</v>
      </c>
      <c r="D31" s="12">
        <v>4</v>
      </c>
    </row>
    <row r="32" spans="1:4" s="3" customFormat="1" ht="18">
      <c r="A32" s="1" t="s">
        <v>26</v>
      </c>
      <c r="B32" s="12">
        <v>4</v>
      </c>
      <c r="C32" s="12">
        <v>4</v>
      </c>
      <c r="D32" s="12">
        <v>4</v>
      </c>
    </row>
    <row r="33" spans="1:4" s="3" customFormat="1" ht="18">
      <c r="A33" s="1" t="s">
        <v>30</v>
      </c>
      <c r="B33" s="12">
        <v>2</v>
      </c>
      <c r="C33" s="12">
        <v>2</v>
      </c>
      <c r="D33" s="12">
        <v>7</v>
      </c>
    </row>
    <row r="34" spans="1:4" s="3" customFormat="1" ht="18">
      <c r="A34" s="1" t="s">
        <v>11</v>
      </c>
      <c r="B34" s="12">
        <v>2</v>
      </c>
      <c r="C34" s="12">
        <v>2</v>
      </c>
      <c r="D34" s="12">
        <v>4</v>
      </c>
    </row>
    <row r="35" spans="1:4" s="3" customFormat="1" ht="18">
      <c r="A35" s="1" t="s">
        <v>75</v>
      </c>
      <c r="B35" s="12">
        <v>10</v>
      </c>
      <c r="C35" s="12">
        <v>10</v>
      </c>
      <c r="D35" s="12">
        <v>7</v>
      </c>
    </row>
    <row r="36" spans="1:4" s="3" customFormat="1" ht="18">
      <c r="A36" s="1" t="s">
        <v>207</v>
      </c>
      <c r="B36" s="12">
        <v>3</v>
      </c>
      <c r="C36" s="12">
        <v>3</v>
      </c>
      <c r="D36" s="12">
        <v>7</v>
      </c>
    </row>
    <row r="37" spans="1:4" s="3" customFormat="1" ht="18">
      <c r="A37" s="1" t="s">
        <v>18</v>
      </c>
      <c r="B37" s="12">
        <v>8</v>
      </c>
      <c r="C37" s="12">
        <v>8</v>
      </c>
      <c r="D37" s="12">
        <v>4</v>
      </c>
    </row>
    <row r="38" spans="1:4" s="3" customFormat="1" ht="18">
      <c r="A38" s="1" t="s">
        <v>16</v>
      </c>
      <c r="B38" s="12">
        <v>2</v>
      </c>
      <c r="C38" s="12">
        <v>2</v>
      </c>
      <c r="D38" s="12">
        <v>4</v>
      </c>
    </row>
    <row r="39" spans="1:4" s="3" customFormat="1" ht="15">
      <c r="A39" s="11" t="s">
        <v>198</v>
      </c>
      <c r="B39" s="11">
        <f>SUM(B40:B48)</f>
        <v>98</v>
      </c>
      <c r="C39" s="11">
        <f>SUM(C40:C48)</f>
        <v>98</v>
      </c>
      <c r="D39" s="11"/>
    </row>
    <row r="40" spans="1:4" s="3" customFormat="1" ht="18">
      <c r="A40" s="1" t="s">
        <v>23</v>
      </c>
      <c r="B40" s="12">
        <f>5+21</f>
        <v>26</v>
      </c>
      <c r="C40" s="12">
        <f>5+21</f>
        <v>26</v>
      </c>
      <c r="D40" s="12">
        <v>9</v>
      </c>
    </row>
    <row r="41" spans="1:4" s="3" customFormat="1" ht="18">
      <c r="A41" s="1" t="s">
        <v>10</v>
      </c>
      <c r="B41" s="12">
        <f>25</f>
        <v>25</v>
      </c>
      <c r="C41" s="12">
        <f>25</f>
        <v>25</v>
      </c>
      <c r="D41" s="12">
        <v>4</v>
      </c>
    </row>
    <row r="42" spans="1:4" s="3" customFormat="1" ht="18">
      <c r="A42" s="1" t="s">
        <v>32</v>
      </c>
      <c r="B42" s="12">
        <f>1+3</f>
        <v>4</v>
      </c>
      <c r="C42" s="12">
        <f>1+3</f>
        <v>4</v>
      </c>
      <c r="D42" s="12">
        <v>4</v>
      </c>
    </row>
    <row r="43" spans="1:4" s="3" customFormat="1" ht="18">
      <c r="A43" s="1" t="s">
        <v>20</v>
      </c>
      <c r="B43" s="12">
        <f>4</f>
        <v>4</v>
      </c>
      <c r="C43" s="12">
        <f>4</f>
        <v>4</v>
      </c>
      <c r="D43" s="12">
        <v>4</v>
      </c>
    </row>
    <row r="44" spans="1:4" s="3" customFormat="1" ht="18">
      <c r="A44" s="13" t="s">
        <v>208</v>
      </c>
      <c r="B44" s="12">
        <f>3+14</f>
        <v>17</v>
      </c>
      <c r="C44" s="12">
        <f>3+14</f>
        <v>17</v>
      </c>
      <c r="D44" s="12">
        <v>4</v>
      </c>
    </row>
    <row r="45" spans="1:4" s="3" customFormat="1" ht="18">
      <c r="A45" s="1" t="s">
        <v>29</v>
      </c>
      <c r="B45" s="12">
        <v>13</v>
      </c>
      <c r="C45" s="12">
        <v>13</v>
      </c>
      <c r="D45" s="12">
        <v>4</v>
      </c>
    </row>
    <row r="46" spans="1:4" s="3" customFormat="1" ht="18">
      <c r="A46" s="1" t="s">
        <v>15</v>
      </c>
      <c r="B46" s="12">
        <v>3</v>
      </c>
      <c r="C46" s="12">
        <v>3</v>
      </c>
      <c r="D46" s="12">
        <v>7</v>
      </c>
    </row>
    <row r="47" spans="1:4" s="3" customFormat="1" ht="18">
      <c r="A47" s="1" t="s">
        <v>17</v>
      </c>
      <c r="B47" s="12">
        <f>1+2</f>
        <v>3</v>
      </c>
      <c r="C47" s="12">
        <f>1+2</f>
        <v>3</v>
      </c>
      <c r="D47" s="12" t="s">
        <v>209</v>
      </c>
    </row>
    <row r="48" spans="1:4" s="3" customFormat="1" ht="18">
      <c r="A48" s="13" t="s">
        <v>210</v>
      </c>
      <c r="B48" s="12">
        <v>3</v>
      </c>
      <c r="C48" s="12">
        <v>3</v>
      </c>
      <c r="D48" s="12">
        <v>4</v>
      </c>
    </row>
    <row r="49" spans="1:4" s="3" customFormat="1" ht="15">
      <c r="A49" s="11" t="s">
        <v>203</v>
      </c>
      <c r="B49" s="11">
        <f>SUM(B50:B57)</f>
        <v>82</v>
      </c>
      <c r="C49" s="11">
        <f>SUM(C50:C57)</f>
        <v>82</v>
      </c>
      <c r="D49" s="11"/>
    </row>
    <row r="50" spans="1:4" s="3" customFormat="1" ht="18">
      <c r="A50" s="1" t="s">
        <v>20</v>
      </c>
      <c r="B50" s="12">
        <v>10</v>
      </c>
      <c r="C50" s="12">
        <v>10</v>
      </c>
      <c r="D50" s="12">
        <v>9</v>
      </c>
    </row>
    <row r="51" spans="1:4" s="3" customFormat="1" ht="18">
      <c r="A51" s="1" t="s">
        <v>28</v>
      </c>
      <c r="B51" s="12">
        <f>4+7</f>
        <v>11</v>
      </c>
      <c r="C51" s="12">
        <f>4+7</f>
        <v>11</v>
      </c>
      <c r="D51" s="12">
        <v>4</v>
      </c>
    </row>
    <row r="52" spans="1:4" s="3" customFormat="1" ht="18">
      <c r="A52" s="1" t="s">
        <v>15</v>
      </c>
      <c r="B52" s="12">
        <f>7</f>
        <v>7</v>
      </c>
      <c r="C52" s="12">
        <f>7</f>
        <v>7</v>
      </c>
      <c r="D52" s="12">
        <v>9</v>
      </c>
    </row>
    <row r="53" spans="1:4" s="3" customFormat="1" ht="18">
      <c r="A53" s="1" t="s">
        <v>34</v>
      </c>
      <c r="B53" s="12">
        <f>10+9</f>
        <v>19</v>
      </c>
      <c r="C53" s="12">
        <f>10+9</f>
        <v>19</v>
      </c>
      <c r="D53" s="12">
        <v>9</v>
      </c>
    </row>
    <row r="54" spans="1:4" s="3" customFormat="1" ht="18">
      <c r="A54" s="1" t="s">
        <v>37</v>
      </c>
      <c r="B54" s="12">
        <f>6+11</f>
        <v>17</v>
      </c>
      <c r="C54" s="12">
        <f>6+11</f>
        <v>17</v>
      </c>
      <c r="D54" s="12">
        <v>4</v>
      </c>
    </row>
    <row r="55" spans="1:4" s="3" customFormat="1" ht="18">
      <c r="A55" s="1" t="s">
        <v>25</v>
      </c>
      <c r="B55" s="12">
        <f>3+3</f>
        <v>6</v>
      </c>
      <c r="C55" s="12">
        <f>3+3</f>
        <v>6</v>
      </c>
      <c r="D55" s="12">
        <v>4</v>
      </c>
    </row>
    <row r="56" spans="1:4" s="3" customFormat="1" ht="18">
      <c r="A56" s="1" t="s">
        <v>31</v>
      </c>
      <c r="B56" s="12">
        <v>5</v>
      </c>
      <c r="C56" s="12">
        <v>5</v>
      </c>
      <c r="D56" s="12">
        <v>4</v>
      </c>
    </row>
    <row r="57" spans="1:4" s="3" customFormat="1" ht="18">
      <c r="A57" s="1" t="s">
        <v>17</v>
      </c>
      <c r="B57" s="12">
        <f>3+4</f>
        <v>7</v>
      </c>
      <c r="C57" s="12">
        <f>3+4</f>
        <v>7</v>
      </c>
      <c r="D57" s="12">
        <v>4</v>
      </c>
    </row>
    <row r="58" spans="1:4" s="3" customFormat="1" ht="15">
      <c r="A58" s="11" t="s">
        <v>204</v>
      </c>
      <c r="B58" s="11">
        <f>B59</f>
        <v>5</v>
      </c>
      <c r="C58" s="11">
        <f>C59</f>
        <v>5</v>
      </c>
      <c r="D58" s="11"/>
    </row>
    <row r="59" spans="1:4" s="3" customFormat="1" ht="18">
      <c r="A59" s="1" t="s">
        <v>491</v>
      </c>
      <c r="B59" s="12">
        <v>5</v>
      </c>
      <c r="C59" s="12">
        <v>5</v>
      </c>
      <c r="D59" s="12">
        <v>8</v>
      </c>
    </row>
    <row r="60" spans="1:4" s="3" customFormat="1" ht="15">
      <c r="A60" s="11" t="s">
        <v>196</v>
      </c>
      <c r="B60" s="11">
        <f>B61</f>
        <v>7</v>
      </c>
      <c r="C60" s="11">
        <f>C61</f>
        <v>7</v>
      </c>
      <c r="D60" s="11"/>
    </row>
    <row r="61" spans="1:4" s="3" customFormat="1" ht="18">
      <c r="A61" s="1" t="s">
        <v>110</v>
      </c>
      <c r="B61" s="12">
        <v>7</v>
      </c>
      <c r="C61" s="12">
        <v>7</v>
      </c>
      <c r="D61" s="12">
        <v>8</v>
      </c>
    </row>
    <row r="62" spans="1:4" s="3" customFormat="1" ht="15">
      <c r="A62" s="11" t="s">
        <v>205</v>
      </c>
      <c r="B62" s="11">
        <f>B63</f>
        <v>20</v>
      </c>
      <c r="C62" s="11">
        <f>C63</f>
        <v>27</v>
      </c>
      <c r="D62" s="11"/>
    </row>
    <row r="63" spans="1:4" s="3" customFormat="1" ht="30">
      <c r="A63" s="1" t="s">
        <v>493</v>
      </c>
      <c r="B63" s="12">
        <v>20</v>
      </c>
      <c r="C63" s="12">
        <v>27</v>
      </c>
      <c r="D63" s="7" t="s">
        <v>158</v>
      </c>
    </row>
    <row r="64" spans="1:4" s="3" customFormat="1" ht="15">
      <c r="A64" s="11" t="s">
        <v>211</v>
      </c>
      <c r="B64" s="11">
        <f>SUM(B65:B76)</f>
        <v>73</v>
      </c>
      <c r="C64" s="11">
        <f>SUM(C65:C76)</f>
        <v>74</v>
      </c>
      <c r="D64" s="11"/>
    </row>
    <row r="65" spans="1:4" s="3" customFormat="1" ht="18">
      <c r="A65" s="1" t="s">
        <v>21</v>
      </c>
      <c r="B65" s="12">
        <f>4</f>
        <v>4</v>
      </c>
      <c r="C65" s="12">
        <f>4</f>
        <v>4</v>
      </c>
      <c r="D65" s="12">
        <v>4</v>
      </c>
    </row>
    <row r="66" spans="1:4" s="3" customFormat="1" ht="18">
      <c r="A66" s="1" t="s">
        <v>27</v>
      </c>
      <c r="B66" s="12">
        <f>8+3</f>
        <v>11</v>
      </c>
      <c r="C66" s="12">
        <f>8+3</f>
        <v>11</v>
      </c>
      <c r="D66" s="12">
        <v>4</v>
      </c>
    </row>
    <row r="67" spans="1:4" s="3" customFormat="1" ht="18">
      <c r="A67" s="1" t="s">
        <v>33</v>
      </c>
      <c r="B67" s="12">
        <v>2</v>
      </c>
      <c r="C67" s="12">
        <v>2</v>
      </c>
      <c r="D67" s="12">
        <v>4</v>
      </c>
    </row>
    <row r="68" spans="1:4" s="3" customFormat="1" ht="18">
      <c r="A68" s="1" t="s">
        <v>16</v>
      </c>
      <c r="B68" s="12">
        <v>11</v>
      </c>
      <c r="C68" s="12">
        <v>11</v>
      </c>
      <c r="D68" s="12">
        <v>4</v>
      </c>
    </row>
    <row r="69" spans="1:4" s="3" customFormat="1" ht="18">
      <c r="A69" s="1" t="s">
        <v>24</v>
      </c>
      <c r="B69" s="12">
        <f>3+2</f>
        <v>5</v>
      </c>
      <c r="C69" s="12">
        <v>5</v>
      </c>
      <c r="D69" s="12">
        <v>4</v>
      </c>
    </row>
    <row r="70" spans="1:4" s="3" customFormat="1" ht="18">
      <c r="A70" s="1" t="s">
        <v>23</v>
      </c>
      <c r="B70" s="12">
        <f>8+9</f>
        <v>17</v>
      </c>
      <c r="C70" s="12">
        <f>8+9</f>
        <v>17</v>
      </c>
      <c r="D70" s="12">
        <v>7</v>
      </c>
    </row>
    <row r="71" spans="1:4" s="3" customFormat="1" ht="18">
      <c r="A71" s="1" t="s">
        <v>13</v>
      </c>
      <c r="B71" s="12">
        <v>4</v>
      </c>
      <c r="C71" s="12">
        <v>4</v>
      </c>
      <c r="D71" s="12">
        <v>4</v>
      </c>
    </row>
    <row r="72" spans="1:4" s="3" customFormat="1" ht="18">
      <c r="A72" s="1" t="s">
        <v>35</v>
      </c>
      <c r="B72" s="12">
        <v>4</v>
      </c>
      <c r="C72" s="12">
        <v>4</v>
      </c>
      <c r="D72" s="12">
        <v>4</v>
      </c>
    </row>
    <row r="73" spans="1:4" s="3" customFormat="1" ht="18">
      <c r="A73" s="5" t="s">
        <v>73</v>
      </c>
      <c r="B73" s="12">
        <v>3</v>
      </c>
      <c r="C73" s="12">
        <v>4</v>
      </c>
      <c r="D73" s="12">
        <v>7</v>
      </c>
    </row>
    <row r="74" spans="1:4" s="3" customFormat="1" ht="18">
      <c r="A74" s="1" t="s">
        <v>21</v>
      </c>
      <c r="B74" s="12">
        <v>3</v>
      </c>
      <c r="C74" s="12">
        <v>3</v>
      </c>
      <c r="D74" s="12">
        <v>4</v>
      </c>
    </row>
    <row r="75" spans="1:4" s="3" customFormat="1" ht="18">
      <c r="A75" s="1" t="s">
        <v>76</v>
      </c>
      <c r="B75" s="12">
        <f>2+3</f>
        <v>5</v>
      </c>
      <c r="C75" s="12">
        <v>5</v>
      </c>
      <c r="D75" s="12">
        <v>4</v>
      </c>
    </row>
    <row r="76" spans="1:4" s="3" customFormat="1" ht="18">
      <c r="A76" s="1" t="s">
        <v>11</v>
      </c>
      <c r="B76" s="12">
        <v>4</v>
      </c>
      <c r="C76" s="12">
        <v>4</v>
      </c>
      <c r="D76" s="12">
        <v>4</v>
      </c>
    </row>
    <row r="77" spans="1:4" s="3" customFormat="1" ht="15">
      <c r="A77" s="11" t="s">
        <v>212</v>
      </c>
      <c r="B77" s="11">
        <f>B78</f>
        <v>7</v>
      </c>
      <c r="C77" s="11">
        <f>C78</f>
        <v>7</v>
      </c>
      <c r="D77" s="11"/>
    </row>
    <row r="78" spans="1:4" s="3" customFormat="1" ht="18">
      <c r="A78" s="1" t="s">
        <v>150</v>
      </c>
      <c r="B78" s="12">
        <v>7</v>
      </c>
      <c r="C78" s="12">
        <v>7</v>
      </c>
      <c r="D78" s="12">
        <v>7</v>
      </c>
    </row>
    <row r="79" spans="1:4" s="3" customFormat="1" ht="15">
      <c r="A79" s="11" t="s">
        <v>213</v>
      </c>
      <c r="B79" s="11">
        <f>B80</f>
        <v>6</v>
      </c>
      <c r="C79" s="11">
        <f>C80</f>
        <v>6</v>
      </c>
      <c r="D79" s="11"/>
    </row>
    <row r="80" spans="1:4" s="3" customFormat="1" ht="18">
      <c r="A80" s="1" t="s">
        <v>492</v>
      </c>
      <c r="B80" s="12">
        <v>6</v>
      </c>
      <c r="C80" s="12">
        <v>6</v>
      </c>
      <c r="D80" s="12">
        <v>8</v>
      </c>
    </row>
    <row r="81" spans="1:4" s="3" customFormat="1" ht="15">
      <c r="A81" s="11" t="s">
        <v>214</v>
      </c>
      <c r="B81" s="11">
        <f>B82</f>
        <v>24</v>
      </c>
      <c r="C81" s="11">
        <f>C82</f>
        <v>36</v>
      </c>
      <c r="D81" s="11"/>
    </row>
    <row r="82" spans="1:4" s="3" customFormat="1" ht="30">
      <c r="A82" s="1" t="s">
        <v>180</v>
      </c>
      <c r="B82" s="12">
        <v>24</v>
      </c>
      <c r="C82" s="12">
        <v>36</v>
      </c>
      <c r="D82" s="7" t="s">
        <v>181</v>
      </c>
    </row>
    <row r="83" spans="1:4" s="3" customFormat="1" ht="15">
      <c r="A83" s="11" t="s">
        <v>215</v>
      </c>
      <c r="B83" s="11">
        <f>B84</f>
        <v>16</v>
      </c>
      <c r="C83" s="11">
        <f>C84</f>
        <v>16</v>
      </c>
      <c r="D83" s="11"/>
    </row>
    <row r="84" spans="1:4" s="3" customFormat="1" ht="18">
      <c r="A84" s="1" t="s">
        <v>216</v>
      </c>
      <c r="B84" s="12">
        <v>16</v>
      </c>
      <c r="C84" s="12">
        <v>16</v>
      </c>
      <c r="D84" s="12">
        <v>8</v>
      </c>
    </row>
    <row r="85" spans="1:4" s="3" customFormat="1" ht="15">
      <c r="A85" s="11" t="s">
        <v>217</v>
      </c>
      <c r="B85" s="11">
        <f>SUM(B86:B87)</f>
        <v>34</v>
      </c>
      <c r="C85" s="11">
        <f>SUM(C86:C87)</f>
        <v>34</v>
      </c>
      <c r="D85" s="11"/>
    </row>
    <row r="86" spans="1:4" s="3" customFormat="1" ht="18">
      <c r="A86" s="1" t="s">
        <v>499</v>
      </c>
      <c r="B86" s="12">
        <v>23</v>
      </c>
      <c r="C86" s="12">
        <v>23</v>
      </c>
      <c r="D86" s="12">
        <v>10</v>
      </c>
    </row>
    <row r="87" spans="1:4" s="3" customFormat="1" ht="18">
      <c r="A87" s="13" t="s">
        <v>507</v>
      </c>
      <c r="B87" s="12">
        <v>11</v>
      </c>
      <c r="C87" s="12">
        <v>11</v>
      </c>
      <c r="D87" s="12">
        <v>10</v>
      </c>
    </row>
    <row r="88" spans="1:4" s="3" customFormat="1" ht="15">
      <c r="A88" s="146" t="s">
        <v>218</v>
      </c>
      <c r="B88" s="146"/>
      <c r="C88" s="146"/>
      <c r="D88" s="146" t="s">
        <v>473</v>
      </c>
    </row>
    <row r="89" spans="1:4" s="3" customFormat="1" ht="15">
      <c r="A89" s="11" t="s">
        <v>219</v>
      </c>
      <c r="B89" s="11">
        <f>SUM(B90:B91)</f>
        <v>24</v>
      </c>
      <c r="C89" s="11">
        <f>SUM(C90:C91)</f>
        <v>28</v>
      </c>
      <c r="D89" s="11"/>
    </row>
    <row r="90" spans="1:4" s="3" customFormat="1" ht="30">
      <c r="A90" s="1" t="s">
        <v>500</v>
      </c>
      <c r="B90" s="12">
        <v>16</v>
      </c>
      <c r="C90" s="12">
        <v>20</v>
      </c>
      <c r="D90" s="7" t="s">
        <v>497</v>
      </c>
    </row>
    <row r="91" spans="1:4" s="3" customFormat="1" ht="18">
      <c r="A91" s="1" t="s">
        <v>500</v>
      </c>
      <c r="B91" s="12">
        <v>8</v>
      </c>
      <c r="C91" s="12">
        <v>8</v>
      </c>
      <c r="D91" s="7" t="s">
        <v>498</v>
      </c>
    </row>
    <row r="92" spans="1:4" s="3" customFormat="1" ht="15">
      <c r="A92" s="11" t="s">
        <v>227</v>
      </c>
      <c r="B92" s="11">
        <f>B93</f>
        <v>27</v>
      </c>
      <c r="C92" s="11">
        <f>C93</f>
        <v>34</v>
      </c>
      <c r="D92" s="11"/>
    </row>
    <row r="93" spans="1:4" s="3" customFormat="1" ht="30">
      <c r="A93" s="1" t="s">
        <v>501</v>
      </c>
      <c r="B93" s="134">
        <v>27</v>
      </c>
      <c r="C93" s="134">
        <v>34</v>
      </c>
      <c r="D93" s="7" t="s">
        <v>506</v>
      </c>
    </row>
    <row r="94" spans="1:4" s="3" customFormat="1" ht="15">
      <c r="A94" s="11" t="s">
        <v>229</v>
      </c>
      <c r="B94" s="11">
        <f>B95</f>
        <v>3</v>
      </c>
      <c r="C94" s="11">
        <f>C95</f>
        <v>3</v>
      </c>
      <c r="D94" s="11"/>
    </row>
    <row r="95" spans="1:4" s="3" customFormat="1" ht="18">
      <c r="A95" s="1" t="s">
        <v>374</v>
      </c>
      <c r="B95" s="12">
        <v>3</v>
      </c>
      <c r="C95" s="12">
        <v>3</v>
      </c>
      <c r="D95" s="12">
        <v>6</v>
      </c>
    </row>
    <row r="96" spans="1:4" s="3" customFormat="1" ht="15">
      <c r="A96" s="11" t="s">
        <v>230</v>
      </c>
      <c r="B96" s="11">
        <f>B97</f>
        <v>4</v>
      </c>
      <c r="C96" s="11">
        <f>C97</f>
        <v>4</v>
      </c>
      <c r="D96" s="11"/>
    </row>
    <row r="97" spans="1:4" s="3" customFormat="1" ht="18">
      <c r="A97" s="1" t="s">
        <v>385</v>
      </c>
      <c r="B97" s="12">
        <v>4</v>
      </c>
      <c r="C97" s="12">
        <v>4</v>
      </c>
      <c r="D97" s="12" t="s">
        <v>386</v>
      </c>
    </row>
    <row r="98" spans="1:4" s="3" customFormat="1" ht="18">
      <c r="A98" s="22" t="s">
        <v>232</v>
      </c>
      <c r="B98" s="19">
        <f>B99</f>
        <v>5</v>
      </c>
      <c r="C98" s="19">
        <f>C99</f>
        <v>5</v>
      </c>
      <c r="D98" s="67"/>
    </row>
    <row r="99" spans="1:5" s="3" customFormat="1" ht="18">
      <c r="A99" s="1" t="s">
        <v>431</v>
      </c>
      <c r="B99" s="15">
        <v>5</v>
      </c>
      <c r="C99" s="15">
        <v>5</v>
      </c>
      <c r="D99" s="15">
        <v>5</v>
      </c>
      <c r="E99" s="139" t="s">
        <v>649</v>
      </c>
    </row>
    <row r="100" spans="1:4" s="3" customFormat="1" ht="18">
      <c r="A100" s="22" t="s">
        <v>233</v>
      </c>
      <c r="B100" s="19">
        <f>SUM(B101:B102)</f>
        <v>11</v>
      </c>
      <c r="C100" s="19">
        <f>SUM(C101:C102)</f>
        <v>11</v>
      </c>
      <c r="D100" s="67"/>
    </row>
    <row r="101" spans="1:4" s="3" customFormat="1" ht="24" customHeight="1">
      <c r="A101" s="1" t="s">
        <v>432</v>
      </c>
      <c r="B101" s="15">
        <v>5</v>
      </c>
      <c r="C101" s="15">
        <v>5</v>
      </c>
      <c r="D101" s="15">
        <v>6</v>
      </c>
    </row>
    <row r="102" spans="1:5" s="3" customFormat="1" ht="24">
      <c r="A102" s="1" t="s">
        <v>432</v>
      </c>
      <c r="B102" s="15">
        <v>6</v>
      </c>
      <c r="C102" s="15">
        <v>6</v>
      </c>
      <c r="D102" s="15">
        <v>6</v>
      </c>
      <c r="E102" s="140" t="s">
        <v>650</v>
      </c>
    </row>
    <row r="103" spans="1:4" s="3" customFormat="1" ht="18">
      <c r="A103" s="85" t="s">
        <v>234</v>
      </c>
      <c r="B103" s="67">
        <f>B104</f>
        <v>3</v>
      </c>
      <c r="C103" s="67">
        <f>C104</f>
        <v>5</v>
      </c>
      <c r="D103" s="67"/>
    </row>
    <row r="104" spans="1:5" s="3" customFormat="1" ht="18">
      <c r="A104" s="1" t="s">
        <v>185</v>
      </c>
      <c r="B104" s="12">
        <v>3</v>
      </c>
      <c r="C104" s="12">
        <v>5</v>
      </c>
      <c r="D104" s="12" t="s">
        <v>476</v>
      </c>
      <c r="E104" s="161">
        <v>44804</v>
      </c>
    </row>
    <row r="105" spans="1:4" s="3" customFormat="1" ht="18">
      <c r="A105" s="119" t="s">
        <v>235</v>
      </c>
      <c r="B105" s="67">
        <f>B106</f>
        <v>6</v>
      </c>
      <c r="C105" s="67">
        <f>C106</f>
        <v>6</v>
      </c>
      <c r="D105" s="121"/>
    </row>
    <row r="106" spans="1:5" s="3" customFormat="1" ht="22.5" customHeight="1">
      <c r="A106" s="1" t="s">
        <v>531</v>
      </c>
      <c r="B106" s="15">
        <v>6</v>
      </c>
      <c r="C106" s="15">
        <v>6</v>
      </c>
      <c r="D106" s="15">
        <v>6</v>
      </c>
      <c r="E106" s="122" t="s">
        <v>651</v>
      </c>
    </row>
    <row r="107" spans="1:5" s="3" customFormat="1" ht="22.5" customHeight="1">
      <c r="A107" s="168" t="s">
        <v>236</v>
      </c>
      <c r="B107" s="67">
        <f>B108</f>
        <v>6</v>
      </c>
      <c r="C107" s="67">
        <f>C108</f>
        <v>6</v>
      </c>
      <c r="D107" s="121"/>
      <c r="E107" s="122"/>
    </row>
    <row r="108" spans="1:6" s="3" customFormat="1" ht="22.5" customHeight="1">
      <c r="A108" s="1" t="s">
        <v>680</v>
      </c>
      <c r="B108" s="15">
        <v>6</v>
      </c>
      <c r="C108" s="15">
        <v>6</v>
      </c>
      <c r="D108" s="15">
        <v>8</v>
      </c>
      <c r="E108" s="122" t="s">
        <v>679</v>
      </c>
      <c r="F108" s="3">
        <v>2021</v>
      </c>
    </row>
    <row r="109" spans="1:3" ht="18.75" thickBot="1">
      <c r="A109" s="8"/>
      <c r="B109" s="42">
        <f>B3+B8+B18+B29+B39+B49+B58+B60+B62+B64+B77+B79+B81+B83+B85+B89+B92+B94+B96+B98+B100+B103+B105+B107</f>
        <v>701</v>
      </c>
      <c r="C109" s="42">
        <f>C3+C8+C18+C29+C39+C49+C58+C60+C62+C64+C77+C79+C81+C83+C85+C89+C92+C94+C96+C98+C100+C103+C105+C107</f>
        <v>734</v>
      </c>
    </row>
    <row r="110" ht="18">
      <c r="A110" s="8"/>
    </row>
    <row r="111" ht="18.75" thickBot="1">
      <c r="A111" s="8"/>
    </row>
    <row r="112" spans="1:4" ht="18.75" thickBot="1">
      <c r="A112" s="187" t="s">
        <v>9</v>
      </c>
      <c r="B112" s="188"/>
      <c r="C112" s="189"/>
      <c r="D112" s="190"/>
    </row>
    <row r="113" spans="1:4" ht="18">
      <c r="A113" s="28" t="s">
        <v>303</v>
      </c>
      <c r="B113" s="28" t="s">
        <v>252</v>
      </c>
      <c r="C113" s="191" t="s">
        <v>253</v>
      </c>
      <c r="D113" s="191"/>
    </row>
    <row r="114" spans="1:4" ht="18">
      <c r="A114" s="23" t="s">
        <v>190</v>
      </c>
      <c r="B114" s="23">
        <v>24145093</v>
      </c>
      <c r="C114" s="184" t="s">
        <v>342</v>
      </c>
      <c r="D114" s="185"/>
    </row>
    <row r="115" spans="1:4" ht="18">
      <c r="A115" s="23" t="s">
        <v>193</v>
      </c>
      <c r="B115" s="23">
        <v>8977115</v>
      </c>
      <c r="C115" s="184" t="s">
        <v>341</v>
      </c>
      <c r="D115" s="185"/>
    </row>
    <row r="116" spans="1:4" ht="18">
      <c r="A116" s="23" t="s">
        <v>195</v>
      </c>
      <c r="B116" s="23">
        <v>26832900</v>
      </c>
      <c r="C116" s="184" t="s">
        <v>340</v>
      </c>
      <c r="D116" s="185"/>
    </row>
    <row r="117" spans="1:4" ht="18">
      <c r="A117" s="23" t="s">
        <v>197</v>
      </c>
      <c r="B117" s="23">
        <v>46518221</v>
      </c>
      <c r="C117" s="184" t="s">
        <v>339</v>
      </c>
      <c r="D117" s="185"/>
    </row>
    <row r="118" spans="1:4" ht="18">
      <c r="A118" s="23" t="s">
        <v>198</v>
      </c>
      <c r="B118" s="23">
        <v>7690171</v>
      </c>
      <c r="C118" s="184" t="s">
        <v>338</v>
      </c>
      <c r="D118" s="185"/>
    </row>
    <row r="119" spans="1:4" ht="18">
      <c r="A119" s="23" t="s">
        <v>203</v>
      </c>
      <c r="B119" s="23">
        <v>4736910</v>
      </c>
      <c r="C119" s="184" t="s">
        <v>337</v>
      </c>
      <c r="D119" s="185"/>
    </row>
    <row r="120" spans="1:4" ht="18">
      <c r="A120" s="23" t="s">
        <v>204</v>
      </c>
      <c r="B120" s="27" t="s">
        <v>336</v>
      </c>
      <c r="C120" s="184" t="s">
        <v>335</v>
      </c>
      <c r="D120" s="185"/>
    </row>
    <row r="121" spans="1:4" ht="18">
      <c r="A121" s="23" t="s">
        <v>196</v>
      </c>
      <c r="B121" s="23">
        <v>2321815</v>
      </c>
      <c r="C121" s="184" t="s">
        <v>334</v>
      </c>
      <c r="D121" s="185"/>
    </row>
    <row r="122" spans="1:4" ht="18">
      <c r="A122" s="23" t="s">
        <v>205</v>
      </c>
      <c r="B122" s="23">
        <v>10051557</v>
      </c>
      <c r="C122" s="184" t="s">
        <v>333</v>
      </c>
      <c r="D122" s="185"/>
    </row>
    <row r="123" spans="1:4" ht="18">
      <c r="A123" s="23" t="s">
        <v>211</v>
      </c>
      <c r="B123" s="23">
        <v>46469648</v>
      </c>
      <c r="C123" s="184" t="s">
        <v>332</v>
      </c>
      <c r="D123" s="185"/>
    </row>
    <row r="124" spans="1:4" ht="18">
      <c r="A124" s="23" t="s">
        <v>212</v>
      </c>
      <c r="B124" s="23">
        <v>60553873</v>
      </c>
      <c r="C124" s="184" t="s">
        <v>331</v>
      </c>
      <c r="D124" s="185"/>
    </row>
    <row r="125" spans="1:4" ht="18">
      <c r="A125" s="23" t="s">
        <v>213</v>
      </c>
      <c r="B125" s="23">
        <v>7456</v>
      </c>
      <c r="C125" s="184" t="s">
        <v>330</v>
      </c>
      <c r="D125" s="185"/>
    </row>
    <row r="126" spans="1:4" ht="18">
      <c r="A126" s="23" t="s">
        <v>214</v>
      </c>
      <c r="B126" s="23">
        <v>47943084</v>
      </c>
      <c r="C126" s="184" t="s">
        <v>329</v>
      </c>
      <c r="D126" s="185"/>
    </row>
    <row r="127" spans="1:4" ht="18">
      <c r="A127" s="23" t="s">
        <v>215</v>
      </c>
      <c r="B127" s="23">
        <v>80667867</v>
      </c>
      <c r="C127" s="184" t="s">
        <v>328</v>
      </c>
      <c r="D127" s="185"/>
    </row>
    <row r="128" spans="1:4" ht="18">
      <c r="A128" s="23" t="s">
        <v>217</v>
      </c>
      <c r="B128" s="23">
        <v>90575597</v>
      </c>
      <c r="C128" s="184" t="s">
        <v>327</v>
      </c>
      <c r="D128" s="185"/>
    </row>
    <row r="129" spans="1:4" ht="18">
      <c r="A129" s="145" t="s">
        <v>218</v>
      </c>
      <c r="B129" s="145"/>
      <c r="C129" s="211" t="s">
        <v>473</v>
      </c>
      <c r="D129" s="212"/>
    </row>
    <row r="130" spans="1:4" ht="18">
      <c r="A130" s="23" t="s">
        <v>219</v>
      </c>
      <c r="B130" s="23">
        <v>10364275</v>
      </c>
      <c r="C130" s="184" t="s">
        <v>325</v>
      </c>
      <c r="D130" s="185"/>
    </row>
    <row r="131" spans="1:4" ht="18">
      <c r="A131" s="23" t="s">
        <v>227</v>
      </c>
      <c r="B131" s="23">
        <v>25090972</v>
      </c>
      <c r="C131" s="184" t="s">
        <v>379</v>
      </c>
      <c r="D131" s="185"/>
    </row>
    <row r="132" spans="1:4" ht="18">
      <c r="A132" s="23" t="s">
        <v>229</v>
      </c>
      <c r="B132" s="23">
        <v>26891648</v>
      </c>
      <c r="C132" s="184" t="s">
        <v>375</v>
      </c>
      <c r="D132" s="185"/>
    </row>
    <row r="133" spans="1:4" ht="18">
      <c r="A133" s="23" t="s">
        <v>230</v>
      </c>
      <c r="B133" s="23">
        <v>3009344</v>
      </c>
      <c r="C133" s="184" t="s">
        <v>382</v>
      </c>
      <c r="D133" s="185"/>
    </row>
    <row r="134" spans="1:4" ht="18">
      <c r="A134" s="70" t="s">
        <v>232</v>
      </c>
      <c r="B134" s="70">
        <v>81524711</v>
      </c>
      <c r="C134" s="194" t="s">
        <v>430</v>
      </c>
      <c r="D134" s="194"/>
    </row>
    <row r="135" spans="1:4" ht="18">
      <c r="A135" s="70" t="s">
        <v>233</v>
      </c>
      <c r="B135" s="70">
        <v>80078906</v>
      </c>
      <c r="C135" s="206" t="s">
        <v>433</v>
      </c>
      <c r="D135" s="207"/>
    </row>
    <row r="136" spans="1:4" ht="18">
      <c r="A136" s="85" t="s">
        <v>234</v>
      </c>
      <c r="B136" s="85">
        <v>25632335</v>
      </c>
      <c r="C136" s="206" t="s">
        <v>521</v>
      </c>
      <c r="D136" s="207"/>
    </row>
    <row r="137" spans="1:4" ht="18">
      <c r="A137" s="119" t="s">
        <v>235</v>
      </c>
      <c r="B137" s="119">
        <v>62352946</v>
      </c>
      <c r="C137" s="194" t="s">
        <v>532</v>
      </c>
      <c r="D137" s="194"/>
    </row>
    <row r="138" spans="1:4" ht="18">
      <c r="A138" s="168" t="s">
        <v>236</v>
      </c>
      <c r="B138" s="168" t="s">
        <v>682</v>
      </c>
      <c r="C138" s="194" t="s">
        <v>681</v>
      </c>
      <c r="D138" s="194"/>
    </row>
  </sheetData>
  <sheetProtection/>
  <autoFilter ref="A2:E109"/>
  <mergeCells count="28">
    <mergeCell ref="C138:D138"/>
    <mergeCell ref="C117:D117"/>
    <mergeCell ref="A1:D1"/>
    <mergeCell ref="A112:D112"/>
    <mergeCell ref="C113:D113"/>
    <mergeCell ref="C114:D114"/>
    <mergeCell ref="C115:D115"/>
    <mergeCell ref="C116:D116"/>
    <mergeCell ref="C118:D118"/>
    <mergeCell ref="C128:D128"/>
    <mergeCell ref="C120:D120"/>
    <mergeCell ref="C121:D121"/>
    <mergeCell ref="C122:D122"/>
    <mergeCell ref="C119:D119"/>
    <mergeCell ref="C127:D127"/>
    <mergeCell ref="C123:D123"/>
    <mergeCell ref="C124:D124"/>
    <mergeCell ref="C125:D125"/>
    <mergeCell ref="C137:D137"/>
    <mergeCell ref="C126:D126"/>
    <mergeCell ref="C132:D132"/>
    <mergeCell ref="C131:D131"/>
    <mergeCell ref="C136:D136"/>
    <mergeCell ref="C134:D134"/>
    <mergeCell ref="C135:D135"/>
    <mergeCell ref="C133:D133"/>
    <mergeCell ref="C129:D129"/>
    <mergeCell ref="C130:D130"/>
  </mergeCells>
  <printOptions/>
  <pageMargins left="0.25" right="0.25" top="0.75" bottom="0.75" header="0.3" footer="0.3"/>
  <pageSetup fitToHeight="0" fitToWidth="1" orientation="portrait" paperSize="9" scale="81" r:id="rId1"/>
  <rowBreaks count="1" manualBreakCount="1"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6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19.25390625" style="3" customWidth="1"/>
    <col min="5" max="5" width="15.875" style="3" customWidth="1"/>
    <col min="6" max="6" width="17.125" style="3" customWidth="1"/>
    <col min="7" max="7" width="17.375" style="3" customWidth="1"/>
    <col min="8" max="16384" width="9.125" style="3" customWidth="1"/>
  </cols>
  <sheetData>
    <row r="1" spans="1:7" ht="18.75" thickBot="1">
      <c r="A1" s="187" t="s">
        <v>5</v>
      </c>
      <c r="B1" s="188"/>
      <c r="C1" s="189"/>
      <c r="D1" s="190"/>
      <c r="E1" s="3" t="s">
        <v>620</v>
      </c>
      <c r="F1" s="3" t="s">
        <v>636</v>
      </c>
      <c r="G1" s="3" t="s">
        <v>637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B4</f>
        <v>14</v>
      </c>
      <c r="C3" s="11">
        <f>C4</f>
        <v>14</v>
      </c>
      <c r="D3" s="11"/>
    </row>
    <row r="4" spans="1:7" ht="18">
      <c r="A4" s="1" t="s">
        <v>122</v>
      </c>
      <c r="B4" s="12">
        <v>14</v>
      </c>
      <c r="C4" s="12">
        <v>14</v>
      </c>
      <c r="D4" s="12">
        <v>4</v>
      </c>
      <c r="E4" s="3" t="s">
        <v>674</v>
      </c>
      <c r="F4" s="3" t="s">
        <v>675</v>
      </c>
      <c r="G4" s="3" t="s">
        <v>676</v>
      </c>
    </row>
    <row r="5" spans="1:4" ht="15">
      <c r="A5" s="11" t="s">
        <v>193</v>
      </c>
      <c r="B5" s="11">
        <f>B6</f>
        <v>4</v>
      </c>
      <c r="C5" s="11">
        <f>C6</f>
        <v>4</v>
      </c>
      <c r="D5" s="11"/>
    </row>
    <row r="6" spans="1:7" ht="18">
      <c r="A6" s="1" t="s">
        <v>111</v>
      </c>
      <c r="B6" s="12">
        <v>4</v>
      </c>
      <c r="C6" s="12">
        <v>4</v>
      </c>
      <c r="D6" s="12">
        <v>6</v>
      </c>
      <c r="E6" s="3" t="s">
        <v>674</v>
      </c>
      <c r="F6" s="3" t="s">
        <v>675</v>
      </c>
      <c r="G6" s="3" t="s">
        <v>676</v>
      </c>
    </row>
    <row r="7" spans="1:4" ht="15">
      <c r="A7" s="11" t="s">
        <v>195</v>
      </c>
      <c r="B7" s="11">
        <f>SUM(B8:B10)</f>
        <v>17</v>
      </c>
      <c r="C7" s="11">
        <f>SUM(C8:C10)</f>
        <v>17</v>
      </c>
      <c r="D7" s="11"/>
    </row>
    <row r="8" spans="1:7" ht="18">
      <c r="A8" s="1" t="s">
        <v>6</v>
      </c>
      <c r="B8" s="15">
        <v>7</v>
      </c>
      <c r="C8" s="15">
        <v>7</v>
      </c>
      <c r="D8" s="15">
        <v>4</v>
      </c>
      <c r="E8" s="3" t="s">
        <v>674</v>
      </c>
      <c r="F8" s="3" t="s">
        <v>675</v>
      </c>
      <c r="G8" s="3" t="s">
        <v>676</v>
      </c>
    </row>
    <row r="9" spans="1:7" ht="18">
      <c r="A9" s="1" t="s">
        <v>8</v>
      </c>
      <c r="B9" s="15">
        <v>3</v>
      </c>
      <c r="C9" s="15">
        <v>3</v>
      </c>
      <c r="D9" s="15">
        <v>4</v>
      </c>
      <c r="E9" s="3" t="s">
        <v>674</v>
      </c>
      <c r="F9" s="3" t="s">
        <v>675</v>
      </c>
      <c r="G9" s="3" t="s">
        <v>676</v>
      </c>
    </row>
    <row r="10" spans="1:7" ht="18">
      <c r="A10" s="1" t="s">
        <v>406</v>
      </c>
      <c r="B10" s="15">
        <v>7</v>
      </c>
      <c r="C10" s="15">
        <v>7</v>
      </c>
      <c r="D10" s="15">
        <v>4</v>
      </c>
      <c r="E10" s="3" t="s">
        <v>674</v>
      </c>
      <c r="F10" s="3" t="s">
        <v>675</v>
      </c>
      <c r="G10" s="3" t="s">
        <v>676</v>
      </c>
    </row>
    <row r="11" spans="1:4" ht="15">
      <c r="A11" s="11" t="s">
        <v>197</v>
      </c>
      <c r="B11" s="11">
        <f>B12</f>
        <v>2</v>
      </c>
      <c r="C11" s="11">
        <f>C12</f>
        <v>2</v>
      </c>
      <c r="D11" s="11"/>
    </row>
    <row r="12" spans="1:7" ht="18">
      <c r="A12" s="1" t="s">
        <v>112</v>
      </c>
      <c r="B12" s="16">
        <v>2</v>
      </c>
      <c r="C12" s="16">
        <v>2</v>
      </c>
      <c r="D12" s="16">
        <v>8</v>
      </c>
      <c r="E12" s="3" t="s">
        <v>674</v>
      </c>
      <c r="F12" s="3" t="s">
        <v>675</v>
      </c>
      <c r="G12" s="3" t="s">
        <v>676</v>
      </c>
    </row>
    <row r="13" spans="1:4" ht="15">
      <c r="A13" s="44" t="s">
        <v>198</v>
      </c>
      <c r="B13" s="45">
        <f>B14</f>
        <v>0</v>
      </c>
      <c r="C13" s="45">
        <f>C14</f>
        <v>0</v>
      </c>
      <c r="D13" s="45"/>
    </row>
    <row r="14" spans="1:4" ht="18">
      <c r="A14" s="1" t="s">
        <v>344</v>
      </c>
      <c r="B14" s="16">
        <v>0</v>
      </c>
      <c r="C14" s="16">
        <v>0</v>
      </c>
      <c r="D14" s="16">
        <v>0</v>
      </c>
    </row>
    <row r="15" spans="1:4" ht="15">
      <c r="A15" s="11" t="s">
        <v>203</v>
      </c>
      <c r="B15" s="19">
        <f>SUM(B16:B17)</f>
        <v>45</v>
      </c>
      <c r="C15" s="19">
        <f>SUM(C16:C17)</f>
        <v>49</v>
      </c>
      <c r="D15" s="147" t="s">
        <v>576</v>
      </c>
    </row>
    <row r="16" spans="1:4" ht="45">
      <c r="A16" s="1" t="s">
        <v>404</v>
      </c>
      <c r="B16" s="16">
        <v>42</v>
      </c>
      <c r="C16" s="15">
        <v>46</v>
      </c>
      <c r="D16" s="7" t="s">
        <v>346</v>
      </c>
    </row>
    <row r="17" spans="1:7" ht="18">
      <c r="A17" s="13" t="s">
        <v>407</v>
      </c>
      <c r="B17" s="16">
        <v>3</v>
      </c>
      <c r="C17" s="15">
        <v>3</v>
      </c>
      <c r="D17" s="7">
        <v>10</v>
      </c>
      <c r="E17" s="3" t="s">
        <v>674</v>
      </c>
      <c r="F17" s="3" t="s">
        <v>675</v>
      </c>
      <c r="G17" s="3" t="s">
        <v>676</v>
      </c>
    </row>
    <row r="18" spans="1:4" ht="15">
      <c r="A18" s="44" t="s">
        <v>204</v>
      </c>
      <c r="B18" s="45">
        <f>B19</f>
        <v>0</v>
      </c>
      <c r="C18" s="45">
        <f>C19</f>
        <v>0</v>
      </c>
      <c r="D18" s="45"/>
    </row>
    <row r="19" spans="1:4" ht="45">
      <c r="A19" s="1" t="s">
        <v>344</v>
      </c>
      <c r="B19" s="15">
        <v>0</v>
      </c>
      <c r="C19" s="15">
        <v>0</v>
      </c>
      <c r="D19" s="7" t="s">
        <v>345</v>
      </c>
    </row>
    <row r="20" spans="1:4" ht="18">
      <c r="A20" s="22" t="s">
        <v>196</v>
      </c>
      <c r="B20" s="67">
        <f>B21</f>
        <v>14</v>
      </c>
      <c r="C20" s="67">
        <f>C21</f>
        <v>15</v>
      </c>
      <c r="D20" s="68"/>
    </row>
    <row r="21" spans="1:4" ht="30">
      <c r="A21" s="1" t="s">
        <v>418</v>
      </c>
      <c r="B21" s="15">
        <v>14</v>
      </c>
      <c r="C21" s="15">
        <v>15</v>
      </c>
      <c r="D21" s="74" t="s">
        <v>440</v>
      </c>
    </row>
    <row r="22" spans="1:4" ht="18">
      <c r="A22" s="85" t="s">
        <v>205</v>
      </c>
      <c r="B22" s="67">
        <f>SUM(B23:B24)</f>
        <v>8</v>
      </c>
      <c r="C22" s="67">
        <f>SUM(C23:C24)</f>
        <v>8</v>
      </c>
      <c r="D22" s="68"/>
    </row>
    <row r="23" spans="1:7" ht="18">
      <c r="A23" s="1" t="s">
        <v>547</v>
      </c>
      <c r="B23" s="15">
        <v>2</v>
      </c>
      <c r="C23" s="15">
        <v>2</v>
      </c>
      <c r="D23" s="7">
        <v>5</v>
      </c>
      <c r="E23" s="3" t="s">
        <v>638</v>
      </c>
      <c r="G23" s="161">
        <v>42978</v>
      </c>
    </row>
    <row r="24" spans="1:7" ht="18">
      <c r="A24" s="1" t="s">
        <v>547</v>
      </c>
      <c r="B24" s="15">
        <v>6</v>
      </c>
      <c r="C24" s="15">
        <v>6</v>
      </c>
      <c r="D24" s="7">
        <v>5</v>
      </c>
      <c r="E24" s="3" t="s">
        <v>639</v>
      </c>
      <c r="F24" s="161">
        <v>43254</v>
      </c>
      <c r="G24" s="161">
        <v>43258</v>
      </c>
    </row>
    <row r="25" spans="2:3" ht="18.75" thickBot="1">
      <c r="B25" s="42">
        <f>B3+B5+B7+B11+B13+B15+B18+B20+B22</f>
        <v>104</v>
      </c>
      <c r="C25" s="42">
        <f>C3+C5+C7+C11+C13+C15+C18+C20+B22</f>
        <v>109</v>
      </c>
    </row>
    <row r="27" spans="1:4" ht="15">
      <c r="A27" s="28" t="s">
        <v>303</v>
      </c>
      <c r="B27" s="28" t="s">
        <v>252</v>
      </c>
      <c r="C27" s="191" t="s">
        <v>253</v>
      </c>
      <c r="D27" s="191"/>
    </row>
    <row r="28" spans="1:4" ht="16.5">
      <c r="A28" s="23" t="s">
        <v>190</v>
      </c>
      <c r="B28" s="23">
        <v>24919892</v>
      </c>
      <c r="C28" s="184" t="s">
        <v>307</v>
      </c>
      <c r="D28" s="185"/>
    </row>
    <row r="29" spans="1:4" ht="16.5">
      <c r="A29" s="23" t="s">
        <v>193</v>
      </c>
      <c r="B29" s="23">
        <v>60430287</v>
      </c>
      <c r="C29" s="184" t="s">
        <v>306</v>
      </c>
      <c r="D29" s="185"/>
    </row>
    <row r="30" spans="1:4" ht="16.5">
      <c r="A30" s="23" t="s">
        <v>195</v>
      </c>
      <c r="B30" s="23">
        <v>89529031</v>
      </c>
      <c r="C30" s="184" t="s">
        <v>305</v>
      </c>
      <c r="D30" s="185"/>
    </row>
    <row r="31" spans="1:4" ht="16.5">
      <c r="A31" s="23" t="s">
        <v>197</v>
      </c>
      <c r="B31" s="23">
        <v>60430521</v>
      </c>
      <c r="C31" s="184" t="s">
        <v>304</v>
      </c>
      <c r="D31" s="185"/>
    </row>
    <row r="32" spans="1:4" ht="16.5">
      <c r="A32" s="43" t="s">
        <v>198</v>
      </c>
      <c r="B32" s="43">
        <v>9876769</v>
      </c>
      <c r="C32" s="202" t="s">
        <v>391</v>
      </c>
      <c r="D32" s="203"/>
    </row>
    <row r="33" spans="1:4" ht="16.5">
      <c r="A33" s="23" t="s">
        <v>203</v>
      </c>
      <c r="B33" s="23">
        <v>10879889</v>
      </c>
      <c r="C33" s="184" t="s">
        <v>347</v>
      </c>
      <c r="D33" s="185"/>
    </row>
    <row r="34" spans="1:4" ht="16.5">
      <c r="A34" s="43" t="s">
        <v>204</v>
      </c>
      <c r="B34" s="43"/>
      <c r="C34" s="202" t="s">
        <v>391</v>
      </c>
      <c r="D34" s="203"/>
    </row>
    <row r="35" spans="1:4" ht="16.5">
      <c r="A35" s="65" t="s">
        <v>419</v>
      </c>
      <c r="B35" s="77">
        <v>92104502</v>
      </c>
      <c r="C35" s="186" t="s">
        <v>434</v>
      </c>
      <c r="D35" s="186"/>
    </row>
    <row r="36" spans="1:4" ht="16.5">
      <c r="A36" s="84" t="s">
        <v>474</v>
      </c>
      <c r="B36" s="84">
        <v>20011937</v>
      </c>
      <c r="C36" s="186" t="s">
        <v>482</v>
      </c>
      <c r="D36" s="186"/>
    </row>
  </sheetData>
  <sheetProtection/>
  <mergeCells count="11">
    <mergeCell ref="C36:D36"/>
    <mergeCell ref="C35:D35"/>
    <mergeCell ref="C32:D32"/>
    <mergeCell ref="C33:D33"/>
    <mergeCell ref="C34:D34"/>
    <mergeCell ref="C31:D31"/>
    <mergeCell ref="A1:D1"/>
    <mergeCell ref="C27:D27"/>
    <mergeCell ref="C28:D28"/>
    <mergeCell ref="C29:D29"/>
    <mergeCell ref="C30:D30"/>
  </mergeCells>
  <printOptions/>
  <pageMargins left="0.25" right="0.25" top="0.75" bottom="0.75" header="0.3" footer="0.3"/>
  <pageSetup fitToHeight="1" fitToWidth="1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0"/>
  <sheetViews>
    <sheetView zoomScalePageLayoutView="0" workbookViewId="0" topLeftCell="A4">
      <selection activeCell="B38" sqref="B38:D38"/>
    </sheetView>
  </sheetViews>
  <sheetFormatPr defaultColWidth="9.00390625" defaultRowHeight="12.75"/>
  <cols>
    <col min="1" max="1" width="40.75390625" style="3" customWidth="1"/>
    <col min="2" max="3" width="14.75390625" style="3" customWidth="1"/>
    <col min="4" max="4" width="22.625" style="3" customWidth="1"/>
    <col min="5" max="5" width="15.125" style="3" customWidth="1"/>
    <col min="6" max="6" width="26.125" style="3" customWidth="1"/>
    <col min="7" max="7" width="19.625" style="3" customWidth="1"/>
    <col min="8" max="16384" width="9.125" style="3" customWidth="1"/>
  </cols>
  <sheetData>
    <row r="1" spans="1:7" ht="18.75" thickBot="1">
      <c r="A1" s="187" t="s">
        <v>471</v>
      </c>
      <c r="B1" s="188"/>
      <c r="C1" s="189"/>
      <c r="D1" s="190"/>
      <c r="E1" s="3" t="s">
        <v>599</v>
      </c>
      <c r="F1" s="3" t="s">
        <v>631</v>
      </c>
      <c r="G1" s="3" t="s">
        <v>632</v>
      </c>
    </row>
    <row r="2" spans="1:4" ht="15">
      <c r="A2" s="4" t="s">
        <v>4</v>
      </c>
      <c r="B2" s="4" t="s">
        <v>191</v>
      </c>
      <c r="C2" s="4" t="s">
        <v>192</v>
      </c>
      <c r="D2" s="4" t="s">
        <v>64</v>
      </c>
    </row>
    <row r="3" spans="1:4" ht="15">
      <c r="A3" s="11" t="s">
        <v>190</v>
      </c>
      <c r="B3" s="11">
        <f>SUM(B4:B12)</f>
        <v>53</v>
      </c>
      <c r="C3" s="11">
        <f>SUM(C4:C12)</f>
        <v>53</v>
      </c>
      <c r="D3" s="11"/>
    </row>
    <row r="4" spans="1:4" ht="18">
      <c r="A4" s="1" t="s">
        <v>141</v>
      </c>
      <c r="B4" s="12">
        <v>11</v>
      </c>
      <c r="C4" s="12">
        <v>11</v>
      </c>
      <c r="D4" s="12">
        <v>6</v>
      </c>
    </row>
    <row r="5" spans="1:4" ht="18">
      <c r="A5" s="1" t="s">
        <v>91</v>
      </c>
      <c r="B5" s="12">
        <f>6+4</f>
        <v>10</v>
      </c>
      <c r="C5" s="12">
        <f>6+4</f>
        <v>10</v>
      </c>
      <c r="D5" s="12">
        <v>7</v>
      </c>
    </row>
    <row r="6" spans="1:5" ht="18">
      <c r="A6" s="1" t="s">
        <v>459</v>
      </c>
      <c r="B6" s="12">
        <v>1</v>
      </c>
      <c r="C6" s="12">
        <v>1</v>
      </c>
      <c r="D6" s="12">
        <v>7</v>
      </c>
      <c r="E6" s="3" t="s">
        <v>633</v>
      </c>
    </row>
    <row r="7" spans="1:5" ht="18">
      <c r="A7" s="1" t="s">
        <v>460</v>
      </c>
      <c r="B7" s="12">
        <v>6</v>
      </c>
      <c r="C7" s="12">
        <v>6</v>
      </c>
      <c r="D7" s="12">
        <v>6</v>
      </c>
      <c r="E7" s="3" t="s">
        <v>633</v>
      </c>
    </row>
    <row r="8" spans="1:4" ht="18">
      <c r="A8" s="1" t="s">
        <v>140</v>
      </c>
      <c r="B8" s="12">
        <v>11</v>
      </c>
      <c r="C8" s="12">
        <v>11</v>
      </c>
      <c r="D8" s="12">
        <v>7</v>
      </c>
    </row>
    <row r="9" spans="1:4" ht="18">
      <c r="A9" s="1" t="s">
        <v>189</v>
      </c>
      <c r="B9" s="12">
        <v>5</v>
      </c>
      <c r="C9" s="12">
        <v>5</v>
      </c>
      <c r="D9" s="12">
        <v>7</v>
      </c>
    </row>
    <row r="10" spans="1:4" ht="18">
      <c r="A10" s="1" t="s">
        <v>188</v>
      </c>
      <c r="B10" s="12">
        <v>2</v>
      </c>
      <c r="C10" s="12">
        <v>2</v>
      </c>
      <c r="D10" s="12">
        <v>6</v>
      </c>
    </row>
    <row r="11" spans="1:4" ht="18">
      <c r="A11" s="1" t="s">
        <v>103</v>
      </c>
      <c r="B11" s="12">
        <v>4</v>
      </c>
      <c r="C11" s="12">
        <v>4</v>
      </c>
      <c r="D11" s="12">
        <v>6</v>
      </c>
    </row>
    <row r="12" spans="1:7" ht="18">
      <c r="A12" s="13" t="s">
        <v>544</v>
      </c>
      <c r="B12" s="12">
        <v>3</v>
      </c>
      <c r="C12" s="12">
        <v>3</v>
      </c>
      <c r="D12" s="12">
        <v>6</v>
      </c>
      <c r="E12" s="3" t="s">
        <v>634</v>
      </c>
      <c r="F12" s="163">
        <v>43556</v>
      </c>
      <c r="G12" s="161">
        <v>43581</v>
      </c>
    </row>
    <row r="13" spans="1:4" ht="15">
      <c r="A13" s="11" t="s">
        <v>193</v>
      </c>
      <c r="B13" s="11">
        <f>SUM(B14:B21)</f>
        <v>59</v>
      </c>
      <c r="C13" s="11">
        <f>SUM(C14:C21)</f>
        <v>59</v>
      </c>
      <c r="D13" s="11"/>
    </row>
    <row r="14" spans="1:4" ht="18">
      <c r="A14" s="1" t="s">
        <v>142</v>
      </c>
      <c r="B14" s="12">
        <v>8</v>
      </c>
      <c r="C14" s="12">
        <v>8</v>
      </c>
      <c r="D14" s="12">
        <v>6</v>
      </c>
    </row>
    <row r="15" spans="1:4" ht="18">
      <c r="A15" s="1" t="s">
        <v>598</v>
      </c>
      <c r="B15" s="12">
        <f>3+6</f>
        <v>9</v>
      </c>
      <c r="C15" s="12">
        <v>9</v>
      </c>
      <c r="D15" s="12">
        <v>6</v>
      </c>
    </row>
    <row r="16" spans="1:4" ht="18">
      <c r="A16" s="1" t="s">
        <v>131</v>
      </c>
      <c r="B16" s="12">
        <v>12</v>
      </c>
      <c r="C16" s="12">
        <v>12</v>
      </c>
      <c r="D16" s="12">
        <v>6</v>
      </c>
    </row>
    <row r="17" spans="1:4" ht="18">
      <c r="A17" s="1" t="s">
        <v>34</v>
      </c>
      <c r="B17" s="12">
        <v>5</v>
      </c>
      <c r="C17" s="12">
        <v>5</v>
      </c>
      <c r="D17" s="12">
        <v>6</v>
      </c>
    </row>
    <row r="18" spans="1:4" ht="18">
      <c r="A18" s="1" t="s">
        <v>114</v>
      </c>
      <c r="B18" s="15">
        <v>9</v>
      </c>
      <c r="C18" s="15">
        <v>9</v>
      </c>
      <c r="D18" s="15">
        <v>6</v>
      </c>
    </row>
    <row r="19" spans="1:4" ht="18">
      <c r="A19" s="1" t="s">
        <v>138</v>
      </c>
      <c r="B19" s="15">
        <v>5</v>
      </c>
      <c r="C19" s="15">
        <v>5</v>
      </c>
      <c r="D19" s="15">
        <v>6</v>
      </c>
    </row>
    <row r="20" spans="1:7" ht="18">
      <c r="A20" s="13" t="s">
        <v>572</v>
      </c>
      <c r="B20" s="12">
        <v>6</v>
      </c>
      <c r="C20" s="12">
        <v>6</v>
      </c>
      <c r="D20" s="12" t="s">
        <v>573</v>
      </c>
      <c r="E20" s="103" t="s">
        <v>635</v>
      </c>
      <c r="F20" s="3" t="s">
        <v>663</v>
      </c>
      <c r="G20" s="3">
        <v>2020</v>
      </c>
    </row>
    <row r="21" spans="1:7" ht="18">
      <c r="A21" s="13" t="s">
        <v>597</v>
      </c>
      <c r="B21" s="12">
        <v>5</v>
      </c>
      <c r="C21" s="12">
        <v>5</v>
      </c>
      <c r="D21" s="12" t="s">
        <v>573</v>
      </c>
      <c r="E21" s="103" t="s">
        <v>635</v>
      </c>
      <c r="F21" s="3" t="s">
        <v>663</v>
      </c>
      <c r="G21" s="3">
        <v>2020</v>
      </c>
    </row>
    <row r="22" spans="1:4" ht="15">
      <c r="A22" s="11" t="s">
        <v>195</v>
      </c>
      <c r="B22" s="11">
        <f>B23</f>
        <v>9</v>
      </c>
      <c r="C22" s="11">
        <f>C23</f>
        <v>9</v>
      </c>
      <c r="D22" s="11"/>
    </row>
    <row r="23" spans="1:5" ht="18">
      <c r="A23" s="1" t="s">
        <v>7</v>
      </c>
      <c r="B23" s="12">
        <v>9</v>
      </c>
      <c r="C23" s="12">
        <v>9</v>
      </c>
      <c r="D23" s="12">
        <v>7</v>
      </c>
      <c r="E23" s="3" t="s">
        <v>616</v>
      </c>
    </row>
    <row r="24" spans="1:4" ht="18">
      <c r="A24" s="79" t="s">
        <v>197</v>
      </c>
      <c r="B24" s="67">
        <f>B25</f>
        <v>6</v>
      </c>
      <c r="C24" s="67">
        <f>C25</f>
        <v>6</v>
      </c>
      <c r="D24" s="67"/>
    </row>
    <row r="25" spans="1:5" ht="18">
      <c r="A25" s="1" t="s">
        <v>451</v>
      </c>
      <c r="B25" s="15">
        <v>6</v>
      </c>
      <c r="C25" s="15">
        <v>6</v>
      </c>
      <c r="D25" s="15">
        <v>7</v>
      </c>
      <c r="E25" s="3" t="s">
        <v>605</v>
      </c>
    </row>
    <row r="26" spans="1:4" ht="18">
      <c r="A26" s="117" t="s">
        <v>523</v>
      </c>
      <c r="B26" s="67">
        <f>B27</f>
        <v>6</v>
      </c>
      <c r="C26" s="67">
        <f>C27</f>
        <v>6</v>
      </c>
      <c r="D26" s="67"/>
    </row>
    <row r="27" spans="1:7" ht="18">
      <c r="A27" s="1" t="s">
        <v>524</v>
      </c>
      <c r="B27" s="15">
        <v>6</v>
      </c>
      <c r="C27" s="15">
        <v>6</v>
      </c>
      <c r="D27" s="15" t="s">
        <v>539</v>
      </c>
      <c r="E27" s="3" t="s">
        <v>619</v>
      </c>
      <c r="F27" s="161">
        <v>43444</v>
      </c>
      <c r="G27" s="161">
        <v>43445</v>
      </c>
    </row>
    <row r="28" spans="1:7" ht="18">
      <c r="A28" s="164" t="s">
        <v>203</v>
      </c>
      <c r="B28" s="67">
        <f>B29</f>
        <v>3</v>
      </c>
      <c r="C28" s="67">
        <f>C29</f>
        <v>3</v>
      </c>
      <c r="D28" s="67"/>
      <c r="F28" s="161"/>
      <c r="G28" s="161"/>
    </row>
    <row r="29" spans="1:7" ht="18">
      <c r="A29" s="1" t="s">
        <v>151</v>
      </c>
      <c r="B29" s="15">
        <v>3</v>
      </c>
      <c r="C29" s="15">
        <v>3</v>
      </c>
      <c r="D29" s="15"/>
      <c r="E29" s="3" t="s">
        <v>670</v>
      </c>
      <c r="F29" s="162" t="s">
        <v>669</v>
      </c>
      <c r="G29" s="161"/>
    </row>
    <row r="30" spans="2:3" ht="18.75" thickBot="1">
      <c r="B30" s="42">
        <f>B3+B13+B22+B24+B26+B28</f>
        <v>136</v>
      </c>
      <c r="C30" s="42">
        <f>C3+C13+C22+C24+C26+C28</f>
        <v>136</v>
      </c>
    </row>
    <row r="32" spans="1:4" ht="15">
      <c r="A32" s="28" t="s">
        <v>303</v>
      </c>
      <c r="B32" s="28" t="s">
        <v>252</v>
      </c>
      <c r="C32" s="191" t="s">
        <v>253</v>
      </c>
      <c r="D32" s="191"/>
    </row>
    <row r="33" spans="1:4" ht="16.5">
      <c r="A33" s="23" t="s">
        <v>190</v>
      </c>
      <c r="B33" s="23">
        <v>9281102</v>
      </c>
      <c r="C33" s="184" t="s">
        <v>309</v>
      </c>
      <c r="D33" s="185"/>
    </row>
    <row r="34" spans="1:4" ht="16.5">
      <c r="A34" s="23" t="s">
        <v>193</v>
      </c>
      <c r="B34" s="23">
        <v>46929874</v>
      </c>
      <c r="C34" s="184" t="s">
        <v>308</v>
      </c>
      <c r="D34" s="185"/>
    </row>
    <row r="35" spans="1:4" ht="16.5">
      <c r="A35" s="23" t="s">
        <v>195</v>
      </c>
      <c r="B35" s="23">
        <v>26832703</v>
      </c>
      <c r="C35" s="184" t="s">
        <v>403</v>
      </c>
      <c r="D35" s="185"/>
    </row>
    <row r="36" spans="1:4" ht="16.5">
      <c r="A36" s="23" t="s">
        <v>197</v>
      </c>
      <c r="B36" s="78">
        <v>91832231</v>
      </c>
      <c r="C36" s="186" t="s">
        <v>450</v>
      </c>
      <c r="D36" s="186"/>
    </row>
    <row r="37" spans="1:4" ht="16.5">
      <c r="A37" s="116" t="s">
        <v>198</v>
      </c>
      <c r="B37" s="120">
        <v>12007065</v>
      </c>
      <c r="C37" s="186" t="s">
        <v>528</v>
      </c>
      <c r="D37" s="186"/>
    </row>
    <row r="38" spans="1:4" ht="16.5">
      <c r="A38" s="165" t="s">
        <v>203</v>
      </c>
      <c r="B38" s="165">
        <v>27996657</v>
      </c>
      <c r="C38" s="186" t="s">
        <v>673</v>
      </c>
      <c r="D38" s="186"/>
    </row>
    <row r="39" ht="15">
      <c r="B39" s="213"/>
    </row>
    <row r="40" ht="15">
      <c r="B40" s="213"/>
    </row>
  </sheetData>
  <sheetProtection/>
  <mergeCells count="9">
    <mergeCell ref="C38:D38"/>
    <mergeCell ref="B39:B40"/>
    <mergeCell ref="C37:D37"/>
    <mergeCell ref="A1:D1"/>
    <mergeCell ref="C32:D32"/>
    <mergeCell ref="C33:D33"/>
    <mergeCell ref="C34:D34"/>
    <mergeCell ref="C35:D35"/>
    <mergeCell ref="C36:D36"/>
  </mergeCells>
  <printOptions/>
  <pageMargins left="0.25" right="0.25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Szymon Adamczyk</cp:lastModifiedBy>
  <cp:lastPrinted>2020-11-23T13:42:34Z</cp:lastPrinted>
  <dcterms:created xsi:type="dcterms:W3CDTF">2006-01-06T13:16:46Z</dcterms:created>
  <dcterms:modified xsi:type="dcterms:W3CDTF">2021-12-07T09:13:25Z</dcterms:modified>
  <cp:category/>
  <cp:version/>
  <cp:contentType/>
  <cp:contentStatus/>
</cp:coreProperties>
</file>